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075" windowHeight="6975"/>
  </bookViews>
  <sheets>
    <sheet name="Лист4.1(2023)" sheetId="1" r:id="rId1"/>
  </sheets>
  <externalReferences>
    <externalReference r:id="rId2"/>
    <externalReference r:id="rId3"/>
    <externalReference r:id="rId4"/>
  </externalReferences>
  <definedNames>
    <definedName name="base_prd">[3]Титульный!$F$17</definedName>
    <definedName name="god">[3]Титульный!$F$10</definedName>
    <definedName name="_xlnm.Print_Area" localSheetId="0">'Лист4.1(2023)'!$A$1:$L$38</definedName>
  </definedNames>
  <calcPr calcId="144525"/>
</workbook>
</file>

<file path=xl/calcChain.xml><?xml version="1.0" encoding="utf-8"?>
<calcChain xmlns="http://schemas.openxmlformats.org/spreadsheetml/2006/main">
  <c r="T42" i="1" l="1"/>
  <c r="AG40" i="1"/>
  <c r="T40" i="1"/>
  <c r="H40" i="1"/>
  <c r="AH31" i="1"/>
  <c r="U31" i="1"/>
  <c r="I31" i="1"/>
  <c r="AK30" i="1"/>
  <c r="AI30" i="1"/>
  <c r="AB30" i="1"/>
  <c r="X30" i="1"/>
  <c r="X31" i="1" s="1"/>
  <c r="W30" i="1"/>
  <c r="W31" i="1" s="1"/>
  <c r="V30" i="1"/>
  <c r="T30" i="1" s="1"/>
  <c r="O30" i="1"/>
  <c r="L30" i="1"/>
  <c r="H30" i="1" s="1"/>
  <c r="K30" i="1"/>
  <c r="K31" i="1" s="1"/>
  <c r="J30" i="1"/>
  <c r="J31" i="1" s="1"/>
  <c r="C30" i="1"/>
  <c r="L29" i="1"/>
  <c r="H29" i="1"/>
  <c r="B29" i="1"/>
  <c r="AG28" i="1"/>
  <c r="AB28" i="1"/>
  <c r="T28" i="1"/>
  <c r="O28" i="1"/>
  <c r="H28" i="1"/>
  <c r="C28" i="1"/>
  <c r="AG27" i="1"/>
  <c r="AB27" i="1"/>
  <c r="T27" i="1"/>
  <c r="O27" i="1"/>
  <c r="H27" i="1"/>
  <c r="C27" i="1"/>
  <c r="AB26" i="1"/>
  <c r="W26" i="1"/>
  <c r="W24" i="1" s="1"/>
  <c r="O26" i="1"/>
  <c r="L26" i="1"/>
  <c r="X26" i="1" s="1"/>
  <c r="J26" i="1"/>
  <c r="V26" i="1" s="1"/>
  <c r="C26" i="1"/>
  <c r="B26" i="1"/>
  <c r="AK25" i="1"/>
  <c r="AJ25" i="1"/>
  <c r="AH25" i="1"/>
  <c r="AE25" i="1"/>
  <c r="X25" i="1"/>
  <c r="X24" i="1" s="1"/>
  <c r="W25" i="1"/>
  <c r="U25" i="1"/>
  <c r="R25" i="1"/>
  <c r="L25" i="1"/>
  <c r="K25" i="1"/>
  <c r="J25" i="1"/>
  <c r="J24" i="1" s="1"/>
  <c r="I25" i="1"/>
  <c r="H25" i="1" s="1"/>
  <c r="F25" i="1"/>
  <c r="AH24" i="1"/>
  <c r="K24" i="1"/>
  <c r="AH23" i="1"/>
  <c r="AD23" i="1"/>
  <c r="AC23" i="1"/>
  <c r="U23" i="1"/>
  <c r="Q23" i="1"/>
  <c r="P23" i="1"/>
  <c r="I23" i="1"/>
  <c r="E23" i="1"/>
  <c r="D23" i="1"/>
  <c r="AI22" i="1"/>
  <c r="S22" i="1"/>
  <c r="AF21" i="1"/>
  <c r="AF22" i="1" s="1"/>
  <c r="AE21" i="1"/>
  <c r="AB21" i="1"/>
  <c r="AB22" i="1" s="1"/>
  <c r="S21" i="1"/>
  <c r="R21" i="1"/>
  <c r="O21" i="1"/>
  <c r="O23" i="1" s="1"/>
  <c r="O25" i="1" s="1"/>
  <c r="G21" i="1"/>
  <c r="F21" i="1"/>
  <c r="C21" i="1"/>
  <c r="C22" i="1" s="1"/>
  <c r="AG19" i="1"/>
  <c r="T19" i="1"/>
  <c r="H19" i="1"/>
  <c r="AG17" i="1"/>
  <c r="AB17" i="1"/>
  <c r="T17" i="1"/>
  <c r="O17" i="1"/>
  <c r="I17" i="1"/>
  <c r="H17" i="1"/>
  <c r="C17" i="1"/>
  <c r="AG16" i="1"/>
  <c r="AB16" i="1"/>
  <c r="T16" i="1"/>
  <c r="O16" i="1"/>
  <c r="H16" i="1"/>
  <c r="C16" i="1"/>
  <c r="K13" i="1"/>
  <c r="AH9" i="1"/>
  <c r="AF9" i="1"/>
  <c r="AD9" i="1"/>
  <c r="AC9" i="1"/>
  <c r="U9" i="1"/>
  <c r="S9" i="1"/>
  <c r="Q9" i="1"/>
  <c r="P9" i="1"/>
  <c r="I9" i="1"/>
  <c r="G9" i="1"/>
  <c r="E9" i="1"/>
  <c r="D9" i="1"/>
  <c r="AB8" i="1"/>
  <c r="AB23" i="1" s="1"/>
  <c r="AB25" i="1" s="1"/>
  <c r="R8" i="1"/>
  <c r="O8" i="1"/>
  <c r="C8" i="1"/>
  <c r="H5" i="1"/>
  <c r="Z1" i="1"/>
  <c r="M1" i="1"/>
  <c r="A1" i="1"/>
  <c r="AJ13" i="1" l="1"/>
  <c r="R23" i="1"/>
  <c r="S8" i="1" s="1"/>
  <c r="S23" i="1" s="1"/>
  <c r="S25" i="1" s="1"/>
  <c r="R15" i="1"/>
  <c r="R9" i="1" s="1"/>
  <c r="R22" i="1"/>
  <c r="AK29" i="1"/>
  <c r="C23" i="1"/>
  <c r="C25" i="1" s="1"/>
  <c r="F8" i="1"/>
  <c r="G22" i="1"/>
  <c r="T26" i="1"/>
  <c r="AI26" i="1"/>
  <c r="AG26" i="1" s="1"/>
  <c r="T31" i="1"/>
  <c r="AI31" i="1"/>
  <c r="L24" i="1"/>
  <c r="V25" i="1"/>
  <c r="V24" i="1" s="1"/>
  <c r="AI25" i="1"/>
  <c r="AI24" i="1" s="1"/>
  <c r="AJ26" i="1"/>
  <c r="J12" i="1"/>
  <c r="W13" i="1"/>
  <c r="O22" i="1"/>
  <c r="I24" i="1"/>
  <c r="H24" i="1" s="1"/>
  <c r="M4" i="1" s="1"/>
  <c r="H26" i="1"/>
  <c r="H31" i="1" s="1"/>
  <c r="M33" i="1" s="1"/>
  <c r="AK26" i="1"/>
  <c r="AK24" i="1" s="1"/>
  <c r="X29" i="1"/>
  <c r="AJ30" i="1"/>
  <c r="T43" i="1"/>
  <c r="T44" i="1" s="1"/>
  <c r="L31" i="1"/>
  <c r="V31" i="1"/>
  <c r="AE8" i="1"/>
  <c r="U24" i="1"/>
  <c r="T24" i="1" s="1"/>
  <c r="AG24" i="1" l="1"/>
  <c r="AE23" i="1"/>
  <c r="AF8" i="1" s="1"/>
  <c r="AF23" i="1" s="1"/>
  <c r="AF25" i="1" s="1"/>
  <c r="AE15" i="1"/>
  <c r="AE9" i="1" s="1"/>
  <c r="AG30" i="1"/>
  <c r="AG31" i="1" s="1"/>
  <c r="AJ31" i="1"/>
  <c r="F23" i="1"/>
  <c r="G8" i="1" s="1"/>
  <c r="G23" i="1" s="1"/>
  <c r="G25" i="1" s="1"/>
  <c r="F15" i="1"/>
  <c r="F9" i="1" s="1"/>
  <c r="AG25" i="1"/>
  <c r="T25" i="1"/>
  <c r="AJ24" i="1"/>
  <c r="AK31" i="1"/>
  <c r="F22" i="1"/>
  <c r="AE22" i="1"/>
  <c r="V12" i="1"/>
  <c r="H8" i="1"/>
  <c r="AI12" i="1"/>
  <c r="J8" i="1"/>
  <c r="AG8" i="1" l="1"/>
  <c r="AI8" i="1"/>
  <c r="K33" i="1"/>
  <c r="H34" i="1"/>
  <c r="M30" i="1"/>
  <c r="M31" i="1" s="1"/>
  <c r="V8" i="1"/>
  <c r="T8" i="1"/>
  <c r="J21" i="1"/>
  <c r="AG34" i="1" l="1"/>
  <c r="T34" i="1"/>
  <c r="H37" i="1"/>
  <c r="H38" i="1"/>
  <c r="H35" i="1" s="1"/>
  <c r="V23" i="1"/>
  <c r="W15" i="1" s="1"/>
  <c r="W9" i="1" s="1"/>
  <c r="W8" i="1" s="1"/>
  <c r="V21" i="1"/>
  <c r="AI21" i="1" s="1"/>
  <c r="AI23" i="1" s="1"/>
  <c r="AJ15" i="1" s="1"/>
  <c r="AJ9" i="1" s="1"/>
  <c r="AJ8" i="1" s="1"/>
  <c r="J23" i="1"/>
  <c r="K15" i="1" s="1"/>
  <c r="K9" i="1" s="1"/>
  <c r="K8" i="1" s="1"/>
  <c r="T37" i="1" l="1"/>
  <c r="U42" i="1"/>
  <c r="K21" i="1"/>
  <c r="I37" i="1"/>
  <c r="H21" i="1"/>
  <c r="AG37" i="1"/>
  <c r="AH37" i="1" s="1"/>
  <c r="L21" i="1" l="1"/>
  <c r="H22" i="1"/>
  <c r="H23" i="1"/>
  <c r="U37" i="1"/>
  <c r="T21" i="1"/>
  <c r="AG38" i="1"/>
  <c r="AG35" i="1" s="1"/>
  <c r="K23" i="1"/>
  <c r="L15" i="1" s="1"/>
  <c r="L9" i="1" s="1"/>
  <c r="L8" i="1" s="1"/>
  <c r="T38" i="1"/>
  <c r="T35" i="1" s="1"/>
  <c r="T22" i="1" l="1"/>
  <c r="W21" i="1"/>
  <c r="X21" i="1"/>
  <c r="T23" i="1"/>
  <c r="AG21" i="1"/>
  <c r="L23" i="1"/>
  <c r="M23" i="1" s="1"/>
  <c r="W22" i="1" l="1"/>
  <c r="AJ22" i="1" s="1"/>
  <c r="W23" i="1"/>
  <c r="X15" i="1" s="1"/>
  <c r="X9" i="1" s="1"/>
  <c r="X8" i="1" s="1"/>
  <c r="X23" i="1" s="1"/>
  <c r="Y23" i="1" s="1"/>
  <c r="AJ21" i="1"/>
  <c r="AJ23" i="1" s="1"/>
  <c r="AK15" i="1" s="1"/>
  <c r="AK9" i="1" s="1"/>
  <c r="AK8" i="1" s="1"/>
  <c r="AK21" i="1"/>
  <c r="AG22" i="1"/>
  <c r="AG23" i="1"/>
  <c r="AK23" i="1" l="1"/>
</calcChain>
</file>

<file path=xl/sharedStrings.xml><?xml version="1.0" encoding="utf-8"?>
<sst xmlns="http://schemas.openxmlformats.org/spreadsheetml/2006/main" count="153" uniqueCount="53">
  <si>
    <t>Таблица № П1.4.</t>
  </si>
  <si>
    <t xml:space="preserve">Баланс электрической энергии по сетям ВН, СН1, СН11 и НН                                                                                 </t>
  </si>
  <si>
    <t/>
  </si>
  <si>
    <t>млн.кВтч.</t>
  </si>
  <si>
    <t>п.п.</t>
  </si>
  <si>
    <t>Показатели</t>
  </si>
  <si>
    <t>Базовый период</t>
  </si>
  <si>
    <t>1полугодие</t>
  </si>
  <si>
    <t>2полугодие</t>
  </si>
  <si>
    <t>Всего</t>
  </si>
  <si>
    <t>ВН</t>
  </si>
  <si>
    <t>СН1</t>
  </si>
  <si>
    <t>СН11</t>
  </si>
  <si>
    <t>НН</t>
  </si>
  <si>
    <t>1.</t>
  </si>
  <si>
    <t xml:space="preserve">Поступление эл.энергии в сеть , ВСЕГО </t>
  </si>
  <si>
    <t>1.1.</t>
  </si>
  <si>
    <t>из смежной сети, всего</t>
  </si>
  <si>
    <t>в том числе из сети</t>
  </si>
  <si>
    <t xml:space="preserve">ВН  </t>
  </si>
  <si>
    <t>СН1 от сетей МРСК Сибири, в том числе:</t>
  </si>
  <si>
    <t>СН1 от сетей Улан-УдэЭнерго, в том числе:</t>
  </si>
  <si>
    <t>ДНД "Автодорожник"</t>
  </si>
  <si>
    <t>СН2</t>
  </si>
  <si>
    <t>1.2.</t>
  </si>
  <si>
    <t>от электростанций ПЭ (ЭСО)</t>
  </si>
  <si>
    <t>1.3.</t>
  </si>
  <si>
    <t>от других поставщиков (в т.ч. с оптового рынка)</t>
  </si>
  <si>
    <t>1.4.</t>
  </si>
  <si>
    <t>Расход электроэнергии на производственные и хозяйственные нужды</t>
  </si>
  <si>
    <t>2.</t>
  </si>
  <si>
    <t xml:space="preserve">Потери электроэнергии в сети </t>
  </si>
  <si>
    <t>то же в % (п.1.1/п.1.3)</t>
  </si>
  <si>
    <t>4.</t>
  </si>
  <si>
    <t xml:space="preserve">Полезный отпуск из сети </t>
  </si>
  <si>
    <t>Полезный отпуск сетевой всего , в том числе</t>
  </si>
  <si>
    <t>4.1.</t>
  </si>
  <si>
    <t>Собственным Потребителям Теплоприбор-Комплект</t>
  </si>
  <si>
    <t>потребителям, ОАО "Читаэнергосбыт"</t>
  </si>
  <si>
    <t>на генераторном напряжении</t>
  </si>
  <si>
    <t>4.2.</t>
  </si>
  <si>
    <t>потребителям оптового рынка</t>
  </si>
  <si>
    <t xml:space="preserve">в том числе Население </t>
  </si>
  <si>
    <t>4.3.</t>
  </si>
  <si>
    <t>Сальдо переток  в другие организации  (ОАО "Улан-УдэЭнерго")</t>
  </si>
  <si>
    <t>ИТОГО ПЕРЕДАЧА</t>
  </si>
  <si>
    <r>
      <t xml:space="preserve"> Норматив технологических потерь электрической энергии при ее передаче по сетям  сетевой организации АО "Энерготехномаш"   на 2023 год -  9,79</t>
    </r>
    <r>
      <rPr>
        <sz val="12"/>
        <rFont val="Times New Roman Cyr"/>
        <charset val="204"/>
      </rPr>
      <t>% от поступления в сеть без учета объема на собственное потребление.</t>
    </r>
    <r>
      <rPr>
        <sz val="10"/>
        <rFont val="Times New Roman Cyr"/>
        <charset val="204"/>
      </rPr>
      <t xml:space="preserve"> Утвержден приказом РСТ РБ от 25.12.2019 №1/29 .</t>
    </r>
  </si>
  <si>
    <t>доля на передачу</t>
  </si>
  <si>
    <t xml:space="preserve"> </t>
  </si>
  <si>
    <t>поступление на передачу</t>
  </si>
  <si>
    <t xml:space="preserve">норматив потерь </t>
  </si>
  <si>
    <t>потери на передачу</t>
  </si>
  <si>
    <t xml:space="preserve">полезный на передачу без собств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</si>
</sst>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3" formatCode="_-* #,##0.00_р_._-;\-* #,##0.00_р_._-;_-* &quot;-&quot;??_р_._-;_-@_-"/>
    <numFmt numFmtId="164" formatCode="#,##0.000"/>
    <numFmt numFmtId="165" formatCode="#,##0.0000"/>
    <numFmt numFmtId="166" formatCode="#,##0.0"/>
    <numFmt numFmtId="167" formatCode="#,##0.00000"/>
    <numFmt numFmtId="168" formatCode="0.00000"/>
    <numFmt numFmtId="169" formatCode="0.000%"/>
    <numFmt numFmtId="170" formatCode="0.000000"/>
    <numFmt numFmtId="171" formatCode="0.0000"/>
    <numFmt numFmtId="172" formatCode="_-* #,##0_$_-;\-* #,##0_$_-;_-* &quot;-&quot;_$_-;_-@_-"/>
    <numFmt numFmtId="173" formatCode="_-* #,##0.00_$_-;\-* #,##0.00_$_-;_-* &quot;-&quot;??_$_-;_-@_-"/>
    <numFmt numFmtId="174" formatCode="&quot;$&quot;#,##0_);[Red]\(&quot;$&quot;#,##0\)"/>
    <numFmt numFmtId="175" formatCode="_-* #,##0.00&quot;$&quot;_-;\-* #,##0.00&quot;$&quot;_-;_-* &quot;-&quot;??&quot;$&quot;_-;_-@_-"/>
    <numFmt numFmtId="176" formatCode="General_)"/>
  </numFmts>
  <fonts count="43">
    <font>
      <sz val="10"/>
      <name val="Arial Cyr"/>
      <charset val="204"/>
    </font>
    <font>
      <sz val="10"/>
      <name val="Times New Roman Cyr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 Cyr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9"/>
      <color rgb="FFFF0000"/>
      <name val="Times New Roman Cyr"/>
      <charset val="204"/>
    </font>
    <font>
      <b/>
      <sz val="11"/>
      <color rgb="FF7030A0"/>
      <name val="Times New Roman"/>
      <family val="1"/>
      <charset val="204"/>
    </font>
    <font>
      <b/>
      <sz val="9"/>
      <name val="Times New Roman Cyr"/>
      <charset val="204"/>
    </font>
    <font>
      <sz val="12"/>
      <name val="Times New Roman Cyr"/>
      <charset val="204"/>
    </font>
    <font>
      <b/>
      <sz val="10"/>
      <color rgb="FFFF0000"/>
      <name val="Times New Roman Cyr"/>
      <charset val="204"/>
    </font>
    <font>
      <b/>
      <sz val="12"/>
      <color rgb="FFFF0000"/>
      <name val="Times New Roman Cyr"/>
      <charset val="204"/>
    </font>
    <font>
      <sz val="10"/>
      <color rgb="FFFF0000"/>
      <name val="Times New Roman CYR"/>
      <charset val="204"/>
    </font>
    <font>
      <sz val="12"/>
      <name val="Arial Cyr"/>
      <charset val="204"/>
    </font>
    <font>
      <sz val="10"/>
      <color indexed="9"/>
      <name val="Times New Roman Cy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NTHarmonica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5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0" fontId="26" fillId="0" borderId="0"/>
    <xf numFmtId="172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28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9" fillId="0" borderId="0"/>
    <xf numFmtId="0" fontId="30" fillId="0" borderId="0"/>
    <xf numFmtId="0" fontId="31" fillId="0" borderId="0" applyNumberFormat="0">
      <alignment horizontal="left"/>
    </xf>
    <xf numFmtId="176" fontId="32" fillId="0" borderId="33">
      <protection locked="0"/>
    </xf>
    <xf numFmtId="0" fontId="33" fillId="0" borderId="0" applyBorder="0">
      <alignment horizontal="center" vertical="center" wrapText="1"/>
    </xf>
    <xf numFmtId="0" fontId="34" fillId="0" borderId="16" applyBorder="0">
      <alignment horizontal="center" vertical="center" wrapText="1"/>
    </xf>
    <xf numFmtId="176" fontId="35" fillId="8" borderId="33"/>
    <xf numFmtId="4" fontId="36" fillId="5" borderId="10" applyBorder="0">
      <alignment horizontal="right"/>
    </xf>
    <xf numFmtId="0" fontId="37" fillId="0" borderId="0">
      <alignment horizontal="center" vertical="top" wrapText="1"/>
    </xf>
    <xf numFmtId="0" fontId="38" fillId="0" borderId="0">
      <alignment horizontal="center" vertical="center" wrapText="1"/>
    </xf>
    <xf numFmtId="0" fontId="39" fillId="9" borderId="0" applyFill="0">
      <alignment wrapText="1"/>
    </xf>
    <xf numFmtId="0" fontId="4" fillId="0" borderId="0"/>
    <xf numFmtId="0" fontId="4" fillId="0" borderId="0"/>
    <xf numFmtId="0" fontId="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" fillId="0" borderId="0"/>
    <xf numFmtId="0" fontId="4" fillId="0" borderId="0"/>
    <xf numFmtId="0" fontId="4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27" fillId="0" borderId="0"/>
    <xf numFmtId="0" fontId="40" fillId="0" borderId="0"/>
    <xf numFmtId="0" fontId="40" fillId="0" borderId="0"/>
    <xf numFmtId="0" fontId="4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/>
    <xf numFmtId="49" fontId="39" fillId="0" borderId="0">
      <alignment horizontal="center"/>
    </xf>
    <xf numFmtId="49" fontId="39" fillId="0" borderId="0">
      <alignment horizontal="center"/>
    </xf>
    <xf numFmtId="49" fontId="39" fillId="0" borderId="0">
      <alignment horizontal="center"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36" fillId="9" borderId="0" applyBorder="0">
      <alignment horizontal="right"/>
    </xf>
    <xf numFmtId="4" fontId="36" fillId="9" borderId="0" applyFont="0" applyBorder="0">
      <alignment horizontal="right"/>
    </xf>
    <xf numFmtId="4" fontId="36" fillId="9" borderId="0" applyFont="0" applyBorder="0">
      <alignment horizontal="right"/>
    </xf>
    <xf numFmtId="4" fontId="36" fillId="9" borderId="0" applyFont="0" applyBorder="0">
      <alignment horizontal="right"/>
    </xf>
    <xf numFmtId="4" fontId="36" fillId="9" borderId="0" applyFont="0" applyBorder="0">
      <alignment horizontal="right"/>
    </xf>
    <xf numFmtId="4" fontId="36" fillId="9" borderId="0" applyFont="0" applyBorder="0">
      <alignment horizontal="right"/>
    </xf>
    <xf numFmtId="4" fontId="36" fillId="9" borderId="0" applyFont="0" applyBorder="0">
      <alignment horizontal="right"/>
    </xf>
    <xf numFmtId="4" fontId="36" fillId="7" borderId="3" applyBorder="0">
      <alignment horizontal="right"/>
    </xf>
    <xf numFmtId="4" fontId="36" fillId="9" borderId="3" applyBorder="0">
      <alignment horizontal="right"/>
    </xf>
    <xf numFmtId="4" fontId="36" fillId="9" borderId="3" applyBorder="0">
      <alignment horizontal="right"/>
    </xf>
    <xf numFmtId="4" fontId="36" fillId="9" borderId="3" applyBorder="0">
      <alignment horizontal="right"/>
    </xf>
    <xf numFmtId="4" fontId="36" fillId="9" borderId="3" applyBorder="0">
      <alignment horizontal="right"/>
    </xf>
    <xf numFmtId="4" fontId="36" fillId="9" borderId="3" applyBorder="0">
      <alignment horizontal="right"/>
    </xf>
    <xf numFmtId="4" fontId="36" fillId="9" borderId="3" applyBorder="0">
      <alignment horizontal="right"/>
    </xf>
    <xf numFmtId="4" fontId="36" fillId="7" borderId="5" applyBorder="0">
      <alignment horizontal="right"/>
    </xf>
    <xf numFmtId="0" fontId="4" fillId="10" borderId="34" applyNumberFormat="0" applyFont="0" applyAlignment="0" applyProtection="0"/>
  </cellStyleXfs>
  <cellXfs count="179">
    <xf numFmtId="0" fontId="0" fillId="0" borderId="0" xfId="0"/>
    <xf numFmtId="0" fontId="2" fillId="0" borderId="0" xfId="2" applyFont="1"/>
    <xf numFmtId="0" fontId="3" fillId="0" borderId="0" xfId="3"/>
    <xf numFmtId="0" fontId="2" fillId="0" borderId="0" xfId="4" applyNumberFormat="1" applyFont="1" applyFill="1" applyBorder="1" applyAlignment="1" applyProtection="1">
      <alignment vertical="top"/>
    </xf>
    <xf numFmtId="0" fontId="3" fillId="0" borderId="0" xfId="3" applyBorder="1"/>
    <xf numFmtId="0" fontId="2" fillId="0" borderId="0" xfId="4" applyNumberFormat="1" applyFont="1" applyFill="1" applyBorder="1" applyAlignment="1" applyProtection="1">
      <alignment horizontal="right" vertical="top"/>
    </xf>
    <xf numFmtId="0" fontId="2" fillId="0" borderId="0" xfId="4" applyNumberFormat="1" applyFont="1" applyFill="1" applyBorder="1" applyAlignment="1" applyProtection="1">
      <alignment vertical="top" wrapText="1"/>
    </xf>
    <xf numFmtId="0" fontId="5" fillId="0" borderId="0" xfId="4" applyNumberFormat="1" applyFont="1" applyFill="1" applyBorder="1" applyAlignment="1" applyProtection="1">
      <alignment horizontal="center" vertical="top" wrapText="1"/>
    </xf>
    <xf numFmtId="0" fontId="5" fillId="0" borderId="0" xfId="4" applyNumberFormat="1" applyFont="1" applyFill="1" applyBorder="1" applyAlignment="1" applyProtection="1">
      <alignment horizontal="center" vertical="top" wrapText="1"/>
    </xf>
    <xf numFmtId="0" fontId="2" fillId="0" borderId="0" xfId="3" applyNumberFormat="1" applyFont="1" applyFill="1" applyBorder="1" applyAlignment="1" applyProtection="1">
      <alignment vertical="top"/>
    </xf>
    <xf numFmtId="0" fontId="2" fillId="0" borderId="0" xfId="3" applyNumberFormat="1" applyFont="1" applyFill="1" applyBorder="1" applyAlignment="1" applyProtection="1">
      <alignment vertical="top" wrapText="1"/>
    </xf>
    <xf numFmtId="0" fontId="2" fillId="0" borderId="0" xfId="3" applyNumberFormat="1" applyFont="1" applyFill="1" applyBorder="1" applyAlignment="1" applyProtection="1">
      <alignment horizontal="right" vertical="top"/>
    </xf>
    <xf numFmtId="0" fontId="2" fillId="0" borderId="1" xfId="3" applyNumberFormat="1" applyFont="1" applyFill="1" applyBorder="1" applyAlignment="1" applyProtection="1">
      <alignment horizontal="center" vertical="top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6" fillId="0" borderId="3" xfId="3" applyNumberFormat="1" applyFont="1" applyFill="1" applyBorder="1" applyAlignment="1" applyProtection="1">
      <alignment horizontal="center" vertical="center" wrapText="1"/>
    </xf>
    <xf numFmtId="0" fontId="6" fillId="0" borderId="4" xfId="3" applyNumberFormat="1" applyFont="1" applyFill="1" applyBorder="1" applyAlignment="1" applyProtection="1">
      <alignment horizontal="center" vertical="center" wrapText="1"/>
    </xf>
    <xf numFmtId="0" fontId="6" fillId="0" borderId="5" xfId="3" applyNumberFormat="1" applyFont="1" applyFill="1" applyBorder="1" applyAlignment="1" applyProtection="1">
      <alignment horizontal="center" vertical="center" wrapText="1"/>
    </xf>
    <xf numFmtId="0" fontId="6" fillId="0" borderId="6" xfId="3" applyNumberFormat="1" applyFont="1" applyFill="1" applyBorder="1" applyAlignment="1" applyProtection="1">
      <alignment horizontal="center" vertical="center" wrapText="1"/>
    </xf>
    <xf numFmtId="0" fontId="2" fillId="0" borderId="7" xfId="3" applyNumberFormat="1" applyFont="1" applyFill="1" applyBorder="1" applyAlignment="1" applyProtection="1">
      <alignment horizontal="center" vertical="top"/>
    </xf>
    <xf numFmtId="0" fontId="2" fillId="0" borderId="8" xfId="3" applyNumberFormat="1" applyFont="1" applyFill="1" applyBorder="1" applyAlignment="1" applyProtection="1">
      <alignment horizontal="center" vertical="center" wrapText="1"/>
    </xf>
    <xf numFmtId="0" fontId="6" fillId="0" borderId="9" xfId="3" applyNumberFormat="1" applyFont="1" applyFill="1" applyBorder="1" applyAlignment="1" applyProtection="1">
      <alignment horizontal="center" vertical="center" wrapText="1"/>
    </xf>
    <xf numFmtId="0" fontId="6" fillId="0" borderId="10" xfId="3" applyNumberFormat="1" applyFont="1" applyFill="1" applyBorder="1" applyAlignment="1" applyProtection="1">
      <alignment horizontal="center" vertical="center" wrapText="1"/>
    </xf>
    <xf numFmtId="0" fontId="6" fillId="0" borderId="11" xfId="3" applyNumberFormat="1" applyFont="1" applyFill="1" applyBorder="1" applyAlignment="1" applyProtection="1">
      <alignment horizontal="center" vertical="center" wrapText="1"/>
    </xf>
    <xf numFmtId="0" fontId="6" fillId="0" borderId="8" xfId="3" applyNumberFormat="1" applyFont="1" applyFill="1" applyBorder="1" applyAlignment="1" applyProtection="1">
      <alignment horizontal="center" vertical="center" wrapText="1"/>
    </xf>
    <xf numFmtId="0" fontId="7" fillId="0" borderId="10" xfId="3" applyNumberFormat="1" applyFont="1" applyFill="1" applyBorder="1" applyAlignment="1" applyProtection="1">
      <alignment horizontal="center" vertical="top"/>
    </xf>
    <xf numFmtId="0" fontId="7" fillId="0" borderId="12" xfId="3" applyNumberFormat="1" applyFont="1" applyFill="1" applyBorder="1" applyAlignment="1" applyProtection="1">
      <alignment horizontal="center" vertical="top" wrapText="1"/>
    </xf>
    <xf numFmtId="0" fontId="7" fillId="0" borderId="9" xfId="3" applyNumberFormat="1" applyFont="1" applyFill="1" applyBorder="1" applyAlignment="1" applyProtection="1">
      <alignment horizontal="center" vertical="top"/>
    </xf>
    <xf numFmtId="0" fontId="7" fillId="0" borderId="10" xfId="3" applyNumberFormat="1" applyFont="1" applyFill="1" applyBorder="1" applyAlignment="1" applyProtection="1">
      <alignment horizontal="center" vertical="top" wrapText="1"/>
    </xf>
    <xf numFmtId="0" fontId="7" fillId="0" borderId="11" xfId="3" applyNumberFormat="1" applyFont="1" applyFill="1" applyBorder="1" applyAlignment="1" applyProtection="1">
      <alignment horizontal="center" vertical="top"/>
    </xf>
    <xf numFmtId="0" fontId="7" fillId="0" borderId="9" xfId="3" applyNumberFormat="1" applyFont="1" applyFill="1" applyBorder="1" applyAlignment="1" applyProtection="1">
      <alignment horizontal="center" vertical="top" wrapText="1"/>
    </xf>
    <xf numFmtId="0" fontId="7" fillId="0" borderId="11" xfId="3" applyNumberFormat="1" applyFont="1" applyFill="1" applyBorder="1" applyAlignment="1" applyProtection="1">
      <alignment horizontal="center" vertical="top" wrapText="1"/>
    </xf>
    <xf numFmtId="0" fontId="7" fillId="0" borderId="0" xfId="3" applyFont="1"/>
    <xf numFmtId="0" fontId="7" fillId="0" borderId="10" xfId="3" applyFont="1" applyBorder="1" applyAlignment="1">
      <alignment horizontal="center" wrapText="1"/>
    </xf>
    <xf numFmtId="0" fontId="6" fillId="0" borderId="12" xfId="3" applyFont="1" applyBorder="1" applyAlignment="1">
      <alignment wrapText="1"/>
    </xf>
    <xf numFmtId="164" fontId="8" fillId="0" borderId="9" xfId="3" applyNumberFormat="1" applyFont="1" applyBorder="1" applyAlignment="1"/>
    <xf numFmtId="164" fontId="8" fillId="0" borderId="10" xfId="3" applyNumberFormat="1" applyFont="1" applyBorder="1" applyAlignment="1"/>
    <xf numFmtId="4" fontId="8" fillId="0" borderId="11" xfId="3" applyNumberFormat="1" applyFont="1" applyBorder="1" applyAlignment="1"/>
    <xf numFmtId="165" fontId="8" fillId="0" borderId="9" xfId="3" applyNumberFormat="1" applyFont="1" applyBorder="1" applyAlignment="1"/>
    <xf numFmtId="166" fontId="8" fillId="0" borderId="10" xfId="3" applyNumberFormat="1" applyFont="1" applyBorder="1" applyAlignment="1"/>
    <xf numFmtId="164" fontId="8" fillId="0" borderId="11" xfId="3" applyNumberFormat="1" applyFont="1" applyBorder="1" applyAlignment="1"/>
    <xf numFmtId="164" fontId="8" fillId="0" borderId="12" xfId="3" applyNumberFormat="1" applyFont="1" applyBorder="1" applyAlignment="1"/>
    <xf numFmtId="0" fontId="9" fillId="0" borderId="12" xfId="3" applyFont="1" applyBorder="1" applyAlignment="1">
      <alignment wrapText="1"/>
    </xf>
    <xf numFmtId="165" fontId="10" fillId="2" borderId="10" xfId="3" applyNumberFormat="1" applyFont="1" applyFill="1" applyBorder="1" applyAlignment="1"/>
    <xf numFmtId="167" fontId="11" fillId="3" borderId="10" xfId="3" applyNumberFormat="1" applyFont="1" applyFill="1" applyBorder="1"/>
    <xf numFmtId="168" fontId="11" fillId="0" borderId="10" xfId="3" applyNumberFormat="1" applyFont="1" applyBorder="1"/>
    <xf numFmtId="167" fontId="11" fillId="0" borderId="10" xfId="3" applyNumberFormat="1" applyFont="1" applyBorder="1"/>
    <xf numFmtId="0" fontId="3" fillId="0" borderId="10" xfId="3" applyBorder="1"/>
    <xf numFmtId="165" fontId="8" fillId="0" borderId="11" xfId="3" applyNumberFormat="1" applyFont="1" applyBorder="1" applyAlignment="1"/>
    <xf numFmtId="0" fontId="6" fillId="0" borderId="12" xfId="3" applyFont="1" applyBorder="1" applyAlignment="1">
      <alignment horizontal="justify" wrapText="1"/>
    </xf>
    <xf numFmtId="0" fontId="7" fillId="0" borderId="1" xfId="3" applyFont="1" applyBorder="1" applyAlignment="1">
      <alignment horizontal="center" wrapText="1"/>
    </xf>
    <xf numFmtId="0" fontId="6" fillId="0" borderId="2" xfId="3" applyFont="1" applyBorder="1" applyAlignment="1">
      <alignment wrapText="1"/>
    </xf>
    <xf numFmtId="164" fontId="8" fillId="0" borderId="13" xfId="3" applyNumberFormat="1" applyFont="1" applyBorder="1" applyAlignment="1"/>
    <xf numFmtId="164" fontId="8" fillId="0" borderId="1" xfId="3" applyNumberFormat="1" applyFont="1" applyBorder="1" applyAlignment="1"/>
    <xf numFmtId="164" fontId="8" fillId="0" borderId="14" xfId="3" applyNumberFormat="1" applyFont="1" applyBorder="1" applyAlignment="1"/>
    <xf numFmtId="164" fontId="8" fillId="0" borderId="2" xfId="3" applyNumberFormat="1" applyFont="1" applyBorder="1" applyAlignment="1"/>
    <xf numFmtId="0" fontId="7" fillId="0" borderId="3" xfId="3" applyFont="1" applyBorder="1" applyAlignment="1">
      <alignment horizontal="center" wrapText="1"/>
    </xf>
    <xf numFmtId="0" fontId="6" fillId="0" borderId="15" xfId="3" applyFont="1" applyBorder="1" applyAlignment="1">
      <alignment wrapText="1"/>
    </xf>
    <xf numFmtId="164" fontId="8" fillId="0" borderId="3" xfId="3" applyNumberFormat="1" applyFont="1" applyBorder="1" applyAlignment="1"/>
    <xf numFmtId="164" fontId="8" fillId="0" borderId="4" xfId="3" applyNumberFormat="1" applyFont="1" applyBorder="1" applyAlignment="1"/>
    <xf numFmtId="4" fontId="8" fillId="0" borderId="4" xfId="3" applyNumberFormat="1" applyFont="1" applyBorder="1" applyAlignment="1"/>
    <xf numFmtId="164" fontId="8" fillId="0" borderId="5" xfId="3" applyNumberFormat="1" applyFont="1" applyBorder="1" applyAlignment="1"/>
    <xf numFmtId="165" fontId="8" fillId="0" borderId="16" xfId="3" applyNumberFormat="1" applyFont="1" applyBorder="1" applyAlignment="1"/>
    <xf numFmtId="164" fontId="8" fillId="0" borderId="17" xfId="3" applyNumberFormat="1" applyFont="1" applyBorder="1" applyAlignment="1"/>
    <xf numFmtId="164" fontId="8" fillId="0" borderId="18" xfId="3" applyNumberFormat="1" applyFont="1" applyBorder="1" applyAlignment="1"/>
    <xf numFmtId="164" fontId="8" fillId="0" borderId="19" xfId="3" applyNumberFormat="1" applyFont="1" applyBorder="1" applyAlignment="1"/>
    <xf numFmtId="0" fontId="7" fillId="0" borderId="20" xfId="3" applyFont="1" applyBorder="1" applyAlignment="1">
      <alignment horizontal="center" wrapText="1"/>
    </xf>
    <xf numFmtId="0" fontId="6" fillId="0" borderId="21" xfId="3" applyFont="1" applyBorder="1" applyAlignment="1">
      <alignment wrapText="1"/>
    </xf>
    <xf numFmtId="10" fontId="8" fillId="0" borderId="22" xfId="1" applyNumberFormat="1" applyFont="1" applyBorder="1" applyAlignment="1"/>
    <xf numFmtId="10" fontId="8" fillId="0" borderId="23" xfId="1" applyNumberFormat="1" applyFont="1" applyBorder="1" applyAlignment="1"/>
    <xf numFmtId="169" fontId="8" fillId="0" borderId="24" xfId="1" applyNumberFormat="1" applyFont="1" applyBorder="1" applyAlignment="1"/>
    <xf numFmtId="10" fontId="8" fillId="0" borderId="25" xfId="1" applyNumberFormat="1" applyFont="1" applyBorder="1" applyAlignment="1"/>
    <xf numFmtId="10" fontId="8" fillId="0" borderId="21" xfId="1" applyNumberFormat="1" applyFont="1" applyBorder="1" applyAlignment="1"/>
    <xf numFmtId="10" fontId="8" fillId="0" borderId="26" xfId="1" applyNumberFormat="1" applyFont="1" applyBorder="1" applyAlignment="1"/>
    <xf numFmtId="0" fontId="7" fillId="0" borderId="7" xfId="3" applyFont="1" applyBorder="1" applyAlignment="1">
      <alignment horizontal="center" wrapText="1"/>
    </xf>
    <xf numFmtId="0" fontId="6" fillId="0" borderId="8" xfId="3" applyFont="1" applyBorder="1" applyAlignment="1">
      <alignment wrapText="1"/>
    </xf>
    <xf numFmtId="164" fontId="8" fillId="0" borderId="27" xfId="3" applyNumberFormat="1" applyFont="1" applyBorder="1" applyAlignment="1"/>
    <xf numFmtId="164" fontId="8" fillId="0" borderId="7" xfId="3" applyNumberFormat="1" applyFont="1" applyBorder="1" applyAlignment="1"/>
    <xf numFmtId="164" fontId="8" fillId="0" borderId="28" xfId="3" applyNumberFormat="1" applyFont="1" applyBorder="1" applyAlignment="1"/>
    <xf numFmtId="165" fontId="8" fillId="0" borderId="27" xfId="3" applyNumberFormat="1" applyFont="1" applyFill="1" applyBorder="1" applyAlignment="1"/>
    <xf numFmtId="164" fontId="8" fillId="0" borderId="7" xfId="3" applyNumberFormat="1" applyFont="1" applyFill="1" applyBorder="1" applyAlignment="1"/>
    <xf numFmtId="167" fontId="8" fillId="0" borderId="28" xfId="3" applyNumberFormat="1" applyFont="1" applyFill="1" applyBorder="1" applyAlignment="1"/>
    <xf numFmtId="164" fontId="7" fillId="4" borderId="10" xfId="3" applyNumberFormat="1" applyFont="1" applyFill="1" applyBorder="1" applyAlignment="1">
      <alignment horizontal="center" wrapText="1"/>
    </xf>
    <xf numFmtId="167" fontId="8" fillId="0" borderId="12" xfId="3" applyNumberFormat="1" applyFont="1" applyFill="1" applyBorder="1" applyAlignment="1"/>
    <xf numFmtId="164" fontId="8" fillId="0" borderId="27" xfId="3" applyNumberFormat="1" applyFont="1" applyFill="1" applyBorder="1" applyAlignment="1"/>
    <xf numFmtId="0" fontId="7" fillId="5" borderId="10" xfId="3" applyFont="1" applyFill="1" applyBorder="1" applyAlignment="1">
      <alignment horizontal="center" wrapText="1"/>
    </xf>
    <xf numFmtId="0" fontId="9" fillId="5" borderId="12" xfId="3" applyFont="1" applyFill="1" applyBorder="1" applyAlignment="1">
      <alignment wrapText="1"/>
    </xf>
    <xf numFmtId="164" fontId="8" fillId="5" borderId="9" xfId="3" applyNumberFormat="1" applyFont="1" applyFill="1" applyBorder="1" applyAlignment="1"/>
    <xf numFmtId="164" fontId="8" fillId="5" borderId="10" xfId="3" applyNumberFormat="1" applyFont="1" applyFill="1" applyBorder="1" applyAlignment="1"/>
    <xf numFmtId="164" fontId="8" fillId="5" borderId="11" xfId="3" applyNumberFormat="1" applyFont="1" applyFill="1" applyBorder="1" applyAlignment="1"/>
    <xf numFmtId="165" fontId="10" fillId="5" borderId="9" xfId="3" applyNumberFormat="1" applyFont="1" applyFill="1" applyBorder="1" applyAlignment="1"/>
    <xf numFmtId="164" fontId="10" fillId="5" borderId="10" xfId="3" applyNumberFormat="1" applyFont="1" applyFill="1" applyBorder="1" applyAlignment="1"/>
    <xf numFmtId="167" fontId="10" fillId="5" borderId="10" xfId="3" applyNumberFormat="1" applyFont="1" applyFill="1" applyBorder="1" applyAlignment="1"/>
    <xf numFmtId="0" fontId="7" fillId="4" borderId="10" xfId="3" applyFont="1" applyFill="1" applyBorder="1" applyAlignment="1">
      <alignment horizontal="center" wrapText="1"/>
    </xf>
    <xf numFmtId="164" fontId="10" fillId="4" borderId="10" xfId="3" applyNumberFormat="1" applyFont="1" applyFill="1" applyBorder="1" applyAlignment="1"/>
    <xf numFmtId="164" fontId="10" fillId="5" borderId="9" xfId="3" applyNumberFormat="1" applyFont="1" applyFill="1" applyBorder="1" applyAlignment="1"/>
    <xf numFmtId="0" fontId="7" fillId="6" borderId="10" xfId="3" applyFont="1" applyFill="1" applyBorder="1" applyAlignment="1">
      <alignment horizontal="center" wrapText="1"/>
    </xf>
    <xf numFmtId="0" fontId="12" fillId="6" borderId="12" xfId="3" applyFont="1" applyFill="1" applyBorder="1" applyAlignment="1">
      <alignment wrapText="1"/>
    </xf>
    <xf numFmtId="164" fontId="13" fillId="6" borderId="9" xfId="3" applyNumberFormat="1" applyFont="1" applyFill="1" applyBorder="1" applyAlignment="1"/>
    <xf numFmtId="164" fontId="13" fillId="6" borderId="10" xfId="3" applyNumberFormat="1" applyFont="1" applyFill="1" applyBorder="1" applyAlignment="1"/>
    <xf numFmtId="4" fontId="13" fillId="6" borderId="10" xfId="3" applyNumberFormat="1" applyFont="1" applyFill="1" applyBorder="1" applyAlignment="1"/>
    <xf numFmtId="164" fontId="13" fillId="6" borderId="11" xfId="3" applyNumberFormat="1" applyFont="1" applyFill="1" applyBorder="1" applyAlignment="1"/>
    <xf numFmtId="165" fontId="14" fillId="6" borderId="9" xfId="3" applyNumberFormat="1" applyFont="1" applyFill="1" applyBorder="1" applyAlignment="1"/>
    <xf numFmtId="4" fontId="14" fillId="6" borderId="10" xfId="3" applyNumberFormat="1" applyFont="1" applyFill="1" applyBorder="1" applyAlignment="1"/>
    <xf numFmtId="167" fontId="14" fillId="6" borderId="10" xfId="3" applyNumberFormat="1" applyFont="1" applyFill="1" applyBorder="1" applyAlignment="1"/>
    <xf numFmtId="0" fontId="12" fillId="0" borderId="12" xfId="3" applyFont="1" applyBorder="1" applyAlignment="1">
      <alignment wrapText="1"/>
    </xf>
    <xf numFmtId="164" fontId="13" fillId="0" borderId="9" xfId="3" applyNumberFormat="1" applyFont="1" applyBorder="1" applyAlignment="1"/>
    <xf numFmtId="164" fontId="13" fillId="0" borderId="10" xfId="3" applyNumberFormat="1" applyFont="1" applyBorder="1" applyAlignment="1"/>
    <xf numFmtId="4" fontId="13" fillId="0" borderId="10" xfId="3" applyNumberFormat="1" applyFont="1" applyBorder="1" applyAlignment="1"/>
    <xf numFmtId="164" fontId="13" fillId="0" borderId="11" xfId="3" applyNumberFormat="1" applyFont="1" applyBorder="1" applyAlignment="1"/>
    <xf numFmtId="165" fontId="14" fillId="0" borderId="9" xfId="3" applyNumberFormat="1" applyFont="1" applyBorder="1" applyAlignment="1"/>
    <xf numFmtId="4" fontId="14" fillId="0" borderId="10" xfId="3" applyNumberFormat="1" applyFont="1" applyBorder="1" applyAlignment="1"/>
    <xf numFmtId="164" fontId="14" fillId="0" borderId="10" xfId="3" applyNumberFormat="1" applyFont="1" applyBorder="1" applyAlignment="1"/>
    <xf numFmtId="4" fontId="14" fillId="4" borderId="10" xfId="3" applyNumberFormat="1" applyFont="1" applyFill="1" applyBorder="1" applyAlignment="1"/>
    <xf numFmtId="0" fontId="7" fillId="7" borderId="10" xfId="3" applyFont="1" applyFill="1" applyBorder="1" applyAlignment="1">
      <alignment horizontal="center" wrapText="1"/>
    </xf>
    <xf numFmtId="0" fontId="6" fillId="7" borderId="12" xfId="3" applyFont="1" applyFill="1" applyBorder="1" applyAlignment="1">
      <alignment wrapText="1"/>
    </xf>
    <xf numFmtId="164" fontId="8" fillId="7" borderId="9" xfId="3" applyNumberFormat="1" applyFont="1" applyFill="1" applyBorder="1" applyAlignment="1"/>
    <xf numFmtId="164" fontId="8" fillId="7" borderId="10" xfId="3" applyNumberFormat="1" applyFont="1" applyFill="1" applyBorder="1" applyAlignment="1"/>
    <xf numFmtId="164" fontId="8" fillId="7" borderId="11" xfId="3" applyNumberFormat="1" applyFont="1" applyFill="1" applyBorder="1" applyAlignment="1"/>
    <xf numFmtId="165" fontId="10" fillId="7" borderId="9" xfId="3" applyNumberFormat="1" applyFont="1" applyFill="1" applyBorder="1" applyAlignment="1"/>
    <xf numFmtId="165" fontId="8" fillId="7" borderId="10" xfId="3" applyNumberFormat="1" applyFont="1" applyFill="1" applyBorder="1" applyAlignment="1"/>
    <xf numFmtId="165" fontId="8" fillId="7" borderId="11" xfId="3" applyNumberFormat="1" applyFont="1" applyFill="1" applyBorder="1" applyAlignment="1"/>
    <xf numFmtId="164" fontId="8" fillId="4" borderId="12" xfId="3" applyNumberFormat="1" applyFont="1" applyFill="1" applyBorder="1" applyAlignment="1"/>
    <xf numFmtId="165" fontId="8" fillId="0" borderId="10" xfId="3" applyNumberFormat="1" applyFont="1" applyBorder="1" applyAlignment="1"/>
    <xf numFmtId="0" fontId="15" fillId="0" borderId="12" xfId="3" applyFont="1" applyBorder="1" applyAlignment="1">
      <alignment wrapText="1"/>
    </xf>
    <xf numFmtId="165" fontId="8" fillId="0" borderId="1" xfId="3" applyNumberFormat="1" applyFont="1" applyBorder="1" applyAlignment="1"/>
    <xf numFmtId="167" fontId="8" fillId="0" borderId="2" xfId="3" applyNumberFormat="1" applyFont="1" applyBorder="1" applyAlignment="1"/>
    <xf numFmtId="164" fontId="8" fillId="4" borderId="2" xfId="3" applyNumberFormat="1" applyFont="1" applyFill="1" applyBorder="1" applyAlignment="1"/>
    <xf numFmtId="0" fontId="7" fillId="2" borderId="1" xfId="3" applyFont="1" applyFill="1" applyBorder="1" applyAlignment="1">
      <alignment horizontal="center" wrapText="1"/>
    </xf>
    <xf numFmtId="0" fontId="6" fillId="2" borderId="1" xfId="0" applyNumberFormat="1" applyFont="1" applyFill="1" applyBorder="1" applyAlignment="1" applyProtection="1">
      <alignment wrapText="1"/>
    </xf>
    <xf numFmtId="164" fontId="8" fillId="2" borderId="13" xfId="3" applyNumberFormat="1" applyFont="1" applyFill="1" applyBorder="1" applyAlignment="1"/>
    <xf numFmtId="164" fontId="8" fillId="2" borderId="1" xfId="3" applyNumberFormat="1" applyFont="1" applyFill="1" applyBorder="1" applyAlignment="1"/>
    <xf numFmtId="164" fontId="8" fillId="2" borderId="14" xfId="3" applyNumberFormat="1" applyFont="1" applyFill="1" applyBorder="1" applyAlignment="1"/>
    <xf numFmtId="165" fontId="16" fillId="2" borderId="13" xfId="3" applyNumberFormat="1" applyFont="1" applyFill="1" applyBorder="1" applyAlignment="1"/>
    <xf numFmtId="164" fontId="16" fillId="2" borderId="1" xfId="3" applyNumberFormat="1" applyFont="1" applyFill="1" applyBorder="1" applyAlignment="1"/>
    <xf numFmtId="165" fontId="16" fillId="2" borderId="1" xfId="3" applyNumberFormat="1" applyFont="1" applyFill="1" applyBorder="1" applyAlignment="1"/>
    <xf numFmtId="10" fontId="17" fillId="4" borderId="0" xfId="3" applyNumberFormat="1" applyFont="1" applyFill="1" applyBorder="1" applyAlignment="1">
      <alignment horizontal="center" wrapText="1"/>
    </xf>
    <xf numFmtId="0" fontId="6" fillId="2" borderId="10" xfId="0" applyNumberFormat="1" applyFont="1" applyFill="1" applyBorder="1" applyAlignment="1" applyProtection="1">
      <alignment wrapText="1"/>
    </xf>
    <xf numFmtId="164" fontId="8" fillId="2" borderId="22" xfId="3" applyNumberFormat="1" applyFont="1" applyFill="1" applyBorder="1" applyAlignment="1"/>
    <xf numFmtId="164" fontId="8" fillId="2" borderId="23" xfId="3" applyNumberFormat="1" applyFont="1" applyFill="1" applyBorder="1" applyAlignment="1"/>
    <xf numFmtId="164" fontId="8" fillId="2" borderId="24" xfId="3" applyNumberFormat="1" applyFont="1" applyFill="1" applyBorder="1" applyAlignment="1"/>
    <xf numFmtId="165" fontId="16" fillId="2" borderId="22" xfId="3" applyNumberFormat="1" applyFont="1" applyFill="1" applyBorder="1" applyAlignment="1"/>
    <xf numFmtId="164" fontId="16" fillId="2" borderId="23" xfId="3" applyNumberFormat="1" applyFont="1" applyFill="1" applyBorder="1" applyAlignment="1"/>
    <xf numFmtId="164" fontId="16" fillId="4" borderId="1" xfId="3" applyNumberFormat="1" applyFont="1" applyFill="1" applyBorder="1" applyAlignment="1"/>
    <xf numFmtId="0" fontId="7" fillId="2" borderId="10" xfId="3" applyFont="1" applyFill="1" applyBorder="1" applyAlignment="1">
      <alignment horizontal="center" wrapText="1"/>
    </xf>
    <xf numFmtId="0" fontId="7" fillId="2" borderId="25" xfId="3" applyFont="1" applyFill="1" applyBorder="1" applyAlignment="1">
      <alignment horizontal="center" wrapText="1"/>
    </xf>
    <xf numFmtId="0" fontId="6" fillId="2" borderId="29" xfId="0" applyNumberFormat="1" applyFont="1" applyFill="1" applyBorder="1" applyAlignment="1" applyProtection="1">
      <alignment wrapText="1"/>
    </xf>
    <xf numFmtId="164" fontId="8" fillId="2" borderId="30" xfId="3" applyNumberFormat="1" applyFont="1" applyFill="1" applyBorder="1" applyAlignment="1"/>
    <xf numFmtId="165" fontId="18" fillId="2" borderId="10" xfId="3" applyNumberFormat="1" applyFont="1" applyFill="1" applyBorder="1" applyAlignment="1"/>
    <xf numFmtId="10" fontId="19" fillId="4" borderId="0" xfId="3" applyNumberFormat="1" applyFont="1" applyFill="1" applyBorder="1" applyAlignment="1">
      <alignment horizontal="center" wrapText="1"/>
    </xf>
    <xf numFmtId="165" fontId="18" fillId="4" borderId="10" xfId="3" applyNumberFormat="1" applyFont="1" applyFill="1" applyBorder="1" applyAlignment="1"/>
    <xf numFmtId="0" fontId="7" fillId="2" borderId="0" xfId="3" applyFont="1" applyFill="1" applyBorder="1" applyAlignment="1">
      <alignment horizontal="center" wrapText="1"/>
    </xf>
    <xf numFmtId="0" fontId="3" fillId="0" borderId="0" xfId="3" applyFont="1" applyBorder="1" applyAlignment="1">
      <alignment wrapText="1"/>
    </xf>
    <xf numFmtId="0" fontId="0" fillId="0" borderId="0" xfId="0" applyFont="1" applyAlignment="1">
      <alignment wrapText="1"/>
    </xf>
    <xf numFmtId="0" fontId="11" fillId="0" borderId="0" xfId="3" applyFont="1" applyAlignment="1">
      <alignment vertical="top" wrapText="1"/>
    </xf>
    <xf numFmtId="165" fontId="3" fillId="0" borderId="0" xfId="3" applyNumberFormat="1"/>
    <xf numFmtId="0" fontId="3" fillId="0" borderId="2" xfId="3" applyFont="1" applyBorder="1" applyAlignment="1">
      <alignment wrapText="1"/>
    </xf>
    <xf numFmtId="0" fontId="3" fillId="0" borderId="31" xfId="3" applyBorder="1"/>
    <xf numFmtId="0" fontId="3" fillId="0" borderId="32" xfId="3" applyBorder="1"/>
    <xf numFmtId="0" fontId="0" fillId="0" borderId="0" xfId="0" applyAlignment="1">
      <alignment wrapText="1"/>
    </xf>
    <xf numFmtId="165" fontId="0" fillId="0" borderId="0" xfId="0" applyNumberFormat="1" applyAlignment="1">
      <alignment wrapText="1"/>
    </xf>
    <xf numFmtId="10" fontId="21" fillId="0" borderId="0" xfId="3" applyNumberFormat="1" applyFont="1"/>
    <xf numFmtId="0" fontId="20" fillId="0" borderId="10" xfId="3" applyFont="1" applyBorder="1" applyAlignment="1">
      <alignment wrapText="1"/>
    </xf>
    <xf numFmtId="168" fontId="3" fillId="0" borderId="10" xfId="3" applyNumberFormat="1" applyBorder="1"/>
    <xf numFmtId="10" fontId="21" fillId="0" borderId="0" xfId="3" applyNumberFormat="1" applyFont="1" applyAlignment="1">
      <alignment wrapText="1"/>
    </xf>
    <xf numFmtId="170" fontId="3" fillId="0" borderId="10" xfId="3" applyNumberFormat="1" applyBorder="1"/>
    <xf numFmtId="0" fontId="3" fillId="0" borderId="10" xfId="3" applyFont="1" applyBorder="1" applyAlignment="1">
      <alignment wrapText="1"/>
    </xf>
    <xf numFmtId="10" fontId="21" fillId="0" borderId="10" xfId="3" applyNumberFormat="1" applyFont="1" applyBorder="1"/>
    <xf numFmtId="0" fontId="22" fillId="0" borderId="10" xfId="3" applyFont="1" applyBorder="1" applyAlignment="1">
      <alignment wrapText="1"/>
    </xf>
    <xf numFmtId="171" fontId="23" fillId="0" borderId="10" xfId="3" applyNumberFormat="1" applyFont="1" applyBorder="1"/>
    <xf numFmtId="10" fontId="3" fillId="0" borderId="10" xfId="3" applyNumberFormat="1" applyBorder="1"/>
    <xf numFmtId="0" fontId="20" fillId="0" borderId="0" xfId="3" applyFont="1" applyAlignment="1">
      <alignment wrapText="1"/>
    </xf>
    <xf numFmtId="0" fontId="24" fillId="0" borderId="0" xfId="0" applyFont="1" applyAlignment="1">
      <alignment wrapText="1"/>
    </xf>
    <xf numFmtId="170" fontId="24" fillId="0" borderId="0" xfId="0" applyNumberFormat="1" applyFont="1" applyAlignment="1">
      <alignment wrapText="1"/>
    </xf>
    <xf numFmtId="165" fontId="24" fillId="0" borderId="0" xfId="0" applyNumberFormat="1" applyFont="1" applyAlignment="1">
      <alignment wrapText="1"/>
    </xf>
    <xf numFmtId="164" fontId="3" fillId="0" borderId="0" xfId="3" applyNumberFormat="1"/>
    <xf numFmtId="170" fontId="3" fillId="0" borderId="0" xfId="3" applyNumberFormat="1"/>
    <xf numFmtId="0" fontId="25" fillId="0" borderId="0" xfId="3" applyFont="1" applyAlignment="1">
      <alignment wrapText="1"/>
    </xf>
    <xf numFmtId="0" fontId="25" fillId="0" borderId="0" xfId="3" applyFont="1"/>
    <xf numFmtId="0" fontId="3" fillId="0" borderId="0" xfId="3" applyAlignment="1">
      <alignment wrapText="1"/>
    </xf>
  </cellXfs>
  <cellStyles count="75">
    <cellStyle name="?" xfId="5"/>
    <cellStyle name="Comma [0]_laroux" xfId="6"/>
    <cellStyle name="Comma_laroux" xfId="7"/>
    <cellStyle name="Currency [0]" xfId="8"/>
    <cellStyle name="Currency_laroux" xfId="9"/>
    <cellStyle name="Normal_ASUS" xfId="10"/>
    <cellStyle name="Normal1" xfId="11"/>
    <cellStyle name="Price_Body" xfId="12"/>
    <cellStyle name="Беззащитный" xfId="13"/>
    <cellStyle name="Заголовок" xfId="14"/>
    <cellStyle name="ЗаголовокСтолбца" xfId="15"/>
    <cellStyle name="Защитный" xfId="16"/>
    <cellStyle name="Значение" xfId="17"/>
    <cellStyle name="Мой заголовок" xfId="18"/>
    <cellStyle name="Мой заголовок листа" xfId="19"/>
    <cellStyle name="Мои наименования показателей" xfId="20"/>
    <cellStyle name="Обычный" xfId="0" builtinId="0"/>
    <cellStyle name="Обычный 10" xfId="21"/>
    <cellStyle name="Обычный 10 2" xfId="22"/>
    <cellStyle name="Обычный 2" xfId="23"/>
    <cellStyle name="Обычный 2 2" xfId="24"/>
    <cellStyle name="Обычный 2 3" xfId="25"/>
    <cellStyle name="Обычный 2 4" xfId="26"/>
    <cellStyle name="Обычный 2 5" xfId="27"/>
    <cellStyle name="Обычный 2 6" xfId="28"/>
    <cellStyle name="Обычный 2 7" xfId="29"/>
    <cellStyle name="Обычный 2 8" xfId="30"/>
    <cellStyle name="Обычный 2_Разбивка мощности по уровням напряжения на новые тарифы (по протоколам)" xfId="31"/>
    <cellStyle name="Обычный 3" xfId="32"/>
    <cellStyle name="Обычный 3 2" xfId="33"/>
    <cellStyle name="Обычный 3 3" xfId="34"/>
    <cellStyle name="Обычный 3 4" xfId="35"/>
    <cellStyle name="Обычный 3 5" xfId="36"/>
    <cellStyle name="Обычный 3 6" xfId="37"/>
    <cellStyle name="Обычный 3 7" xfId="38"/>
    <cellStyle name="Обычный 4" xfId="39"/>
    <cellStyle name="Обычный 5" xfId="40"/>
    <cellStyle name="Обычный 6" xfId="41"/>
    <cellStyle name="Обычный 7" xfId="42"/>
    <cellStyle name="Обычный 8" xfId="43"/>
    <cellStyle name="Обычный_methodics230802-pril1-3" xfId="3"/>
    <cellStyle name="Обычный_Tarif_2002 год" xfId="2"/>
    <cellStyle name="Обычный_Книга1" xfId="4"/>
    <cellStyle name="Процентный" xfId="1" builtinId="5"/>
    <cellStyle name="Процентный 2" xfId="44"/>
    <cellStyle name="Процентный 3" xfId="45"/>
    <cellStyle name="Стиль 1" xfId="46"/>
    <cellStyle name="Текстовый" xfId="47"/>
    <cellStyle name="Текстовый 2" xfId="48"/>
    <cellStyle name="Текстовый 3" xfId="49"/>
    <cellStyle name="Тысячи [0]_3Com" xfId="50"/>
    <cellStyle name="Тысячи_3Com" xfId="51"/>
    <cellStyle name="Финансовый 2" xfId="52"/>
    <cellStyle name="Финансовый 2 2" xfId="53"/>
    <cellStyle name="Финансовый 2 3" xfId="54"/>
    <cellStyle name="Финансовый 2 4" xfId="55"/>
    <cellStyle name="Финансовый 2 5" xfId="56"/>
    <cellStyle name="Финансовый 2 6" xfId="57"/>
    <cellStyle name="Финансовый 2 7" xfId="58"/>
    <cellStyle name="Формула" xfId="59"/>
    <cellStyle name="Формула 2" xfId="60"/>
    <cellStyle name="Формула 3" xfId="61"/>
    <cellStyle name="Формула 4" xfId="62"/>
    <cellStyle name="Формула 5" xfId="63"/>
    <cellStyle name="Формула 6" xfId="64"/>
    <cellStyle name="Формула 7" xfId="65"/>
    <cellStyle name="ФормулаВБ" xfId="66"/>
    <cellStyle name="ФормулаВБ 2" xfId="67"/>
    <cellStyle name="ФормулаВБ 3" xfId="68"/>
    <cellStyle name="ФормулаВБ 4" xfId="69"/>
    <cellStyle name="ФормулаВБ 5" xfId="70"/>
    <cellStyle name="ФормулаВБ 6" xfId="71"/>
    <cellStyle name="ФормулаВБ 7" xfId="72"/>
    <cellStyle name="ФормулаНаКонтроль" xfId="73"/>
    <cellStyle name="㼿㼿?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2\&#1056;&#1040;&#1041;&#1054;&#1058;&#1040;\2023%20&#1075;&#1086;&#1076;\&#1041;&#1072;&#1083;&#1072;&#1085;&#1089;&#1099;%20&#1058;&#1057;&#1054;%202023\+&#1055;&#1088;&#1080;&#1085;&#1103;&#1090;&#1086;%20&#1074;%20&#1057;&#1041;&#1055;2023\&#1058;&#1072;&#1088;&#1080;&#1092;%20&#1040;&#1054;%20&#1069;&#1085;&#1077;&#1088;&#1075;&#1086;&#1090;&#1077;&#1093;&#1085;&#1086;&#1084;&#1072;&#1096;%20%20%202023_01.09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\&#1048;&#1088;&#1072;\2021%20&#1075;&#1086;&#1076;\&#1041;&#1072;&#1083;&#1072;&#1085;&#1089;&#1099;%20&#1058;&#1057;&#1054;%202021\&#1058;&#1072;&#1088;&#1080;&#1092;%20&#1069;&#1085;&#1077;&#1088;&#1075;&#1086;&#1084;&#1072;&#1082;&#1089;%202005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user\Desktop\&#1048;&#1088;&#1072;\2018%20&#1075;&#1086;&#1076;\&#1096;&#1072;&#1073;&#1083;&#1086;&#1085;%20&#1055;&#1054;&#1058;&#1045;&#1056;&#1048;2018\EE.LOSS.CALC(v1.0)&#1069;&#1053;&#1045;&#1056;&#1043;&#1054;&#1055;&#1056;&#1054;&#1060;&#1048;&#1051;&#10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  <sheetName val="Лист2"/>
      <sheetName val="Лист3(887)"/>
      <sheetName val="УЕ"/>
      <sheetName val="Лист4.1факт 2019"/>
      <sheetName val="Лист4.1(2019)"/>
      <sheetName val="Лист4.1факт 2020"/>
      <sheetName val="Лист4.1(2021)  (факт)"/>
      <sheetName val="Лист4.1(2020) "/>
      <sheetName val="Лист4.1(2021) "/>
      <sheetName val="Лист4.1(2022)"/>
      <sheetName val="Лист4.1(2023)"/>
      <sheetName val="Лист5"/>
      <sheetName val="Лист6"/>
      <sheetName val="АНАЛИЗ ЭТМ"/>
      <sheetName val="объёмники"/>
      <sheetName val="НВВ"/>
      <sheetName val="потери"/>
      <sheetName val="ЭТМ "/>
      <sheetName val="ЭТМ (2)"/>
      <sheetName val=" АНАЛИЗмощность"/>
      <sheetName val="Лист8"/>
      <sheetName val="П2.1"/>
      <sheetName val="П2.2"/>
      <sheetName val="для формы 3,1"/>
      <sheetName val="Лист1"/>
      <sheetName val="Лист4.1(2021)  (шабл)"/>
    </sheetNames>
    <sheetDataSet>
      <sheetData sheetId="0">
        <row r="1">
          <cell r="B1" t="str">
            <v>АО"Энерготехномаш"  2023г.</v>
          </cell>
        </row>
      </sheetData>
      <sheetData sheetId="1"/>
      <sheetData sheetId="2"/>
      <sheetData sheetId="3"/>
      <sheetData sheetId="4"/>
      <sheetData sheetId="5"/>
      <sheetData sheetId="6">
        <row r="30">
          <cell r="B30" t="str">
            <v xml:space="preserve">в том числе Население </v>
          </cell>
        </row>
      </sheetData>
      <sheetData sheetId="7"/>
      <sheetData sheetId="8"/>
      <sheetData sheetId="9"/>
      <sheetData sheetId="10"/>
      <sheetData sheetId="11"/>
      <sheetData sheetId="12">
        <row r="27">
          <cell r="B27" t="str">
            <v>потребителям, ОАО "Читаэнергосбыт"</v>
          </cell>
        </row>
      </sheetData>
      <sheetData sheetId="13">
        <row r="24">
          <cell r="E24">
            <v>0.95030000000000003</v>
          </cell>
          <cell r="F24">
            <v>0</v>
          </cell>
        </row>
        <row r="26">
          <cell r="E26">
            <v>0</v>
          </cell>
        </row>
      </sheetData>
      <sheetData sheetId="14"/>
      <sheetData sheetId="15">
        <row r="29">
          <cell r="N29">
            <v>0.44170000000000004</v>
          </cell>
        </row>
        <row r="31">
          <cell r="N31">
            <v>0.3473</v>
          </cell>
        </row>
        <row r="39">
          <cell r="N39">
            <v>0.45329999999999998</v>
          </cell>
        </row>
        <row r="60">
          <cell r="B60">
            <v>58.59229876600007</v>
          </cell>
          <cell r="K60">
            <v>0.65539999999999998</v>
          </cell>
        </row>
        <row r="71">
          <cell r="O71">
            <v>3.3714999999999997</v>
          </cell>
          <cell r="P71">
            <v>3.1221000000000001</v>
          </cell>
          <cell r="Q71">
            <v>6.4935999999999998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7.1."/>
      <sheetName val="12"/>
      <sheetName val="23"/>
      <sheetName val="27"/>
      <sheetName val="П2.1."/>
      <sheetName val="П2.2."/>
    </sheetNames>
    <sheetDataSet>
      <sheetData sheetId="0" refreshError="1"/>
      <sheetData sheetId="1" refreshError="1">
        <row r="34">
          <cell r="D34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Приказ МЭ от 30.09.2014 № 674"/>
      <sheetName val="Расчет"/>
      <sheetName val="Комментарии"/>
      <sheetName val="Проверка"/>
      <sheetName val="AllSheetsInThisWorkbook"/>
      <sheetName val="TEHSHEET"/>
      <sheetName val="et_union"/>
      <sheetName val="REESTR_ORG"/>
      <sheetName val="modHyp"/>
      <sheetName val="modList00"/>
      <sheetName val="modList01"/>
      <sheetName val="modCheck"/>
      <sheetName val="modReestr"/>
      <sheetName val="modfrmReestr"/>
      <sheetName val="modUpdTemplMain"/>
      <sheetName val="modfrmCheckUpdates"/>
      <sheetName val="modHTTP"/>
    </sheetNames>
    <sheetDataSet>
      <sheetData sheetId="0" refreshError="1"/>
      <sheetData sheetId="1" refreshError="1"/>
      <sheetData sheetId="2" refreshError="1">
        <row r="10">
          <cell r="F10">
            <v>2018</v>
          </cell>
        </row>
        <row r="17">
          <cell r="F17">
            <v>2017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L44"/>
  <sheetViews>
    <sheetView tabSelected="1" topLeftCell="A15" zoomScale="80" zoomScaleNormal="80" zoomScaleSheetLayoutView="90" workbookViewId="0">
      <selection activeCell="K30" sqref="K30"/>
    </sheetView>
  </sheetViews>
  <sheetFormatPr defaultRowHeight="12.75"/>
  <cols>
    <col min="1" max="1" width="4.7109375" style="2" customWidth="1"/>
    <col min="2" max="2" width="41.5703125" style="178" customWidth="1"/>
    <col min="3" max="4" width="10.85546875" style="2" hidden="1" customWidth="1"/>
    <col min="5" max="5" width="9.42578125" style="2" hidden="1" customWidth="1"/>
    <col min="6" max="6" width="8.85546875" style="2" hidden="1" customWidth="1"/>
    <col min="7" max="7" width="11.85546875" style="2" hidden="1" customWidth="1"/>
    <col min="8" max="8" width="12" style="2" customWidth="1"/>
    <col min="9" max="9" width="12.140625" style="2" customWidth="1"/>
    <col min="10" max="10" width="11.28515625" style="2" customWidth="1"/>
    <col min="11" max="11" width="10.5703125" style="2" customWidth="1"/>
    <col min="12" max="12" width="9.42578125" style="2" customWidth="1"/>
    <col min="13" max="13" width="9.85546875" style="2" customWidth="1"/>
    <col min="14" max="14" width="41.5703125" style="2" customWidth="1"/>
    <col min="15" max="19" width="0" style="2" hidden="1" customWidth="1"/>
    <col min="20" max="20" width="10.42578125" style="2" customWidth="1"/>
    <col min="21" max="21" width="12.140625" style="2" customWidth="1"/>
    <col min="22" max="22" width="11.28515625" style="2" customWidth="1"/>
    <col min="23" max="23" width="10.5703125" style="2" customWidth="1"/>
    <col min="24" max="25" width="9.42578125" style="2" customWidth="1"/>
    <col min="26" max="26" width="4.7109375" style="2" customWidth="1"/>
    <col min="27" max="27" width="41.5703125" style="2" customWidth="1"/>
    <col min="28" max="32" width="0" style="2" hidden="1" customWidth="1"/>
    <col min="33" max="33" width="10" style="2" customWidth="1"/>
    <col min="34" max="34" width="12.140625" style="2" customWidth="1"/>
    <col min="35" max="35" width="11.28515625" style="2" customWidth="1"/>
    <col min="36" max="36" width="10.5703125" style="2" customWidth="1"/>
    <col min="37" max="37" width="9.42578125" style="2" customWidth="1"/>
    <col min="38" max="16384" width="9.140625" style="2"/>
  </cols>
  <sheetData>
    <row r="1" spans="1:37">
      <c r="A1" s="1" t="str">
        <f>'[1]Лист 1'!B1</f>
        <v>АО"Энерготехномаш"  2023г.</v>
      </c>
      <c r="B1" s="1"/>
      <c r="F1" s="3"/>
      <c r="G1" s="3"/>
      <c r="I1" s="4"/>
      <c r="J1" s="4"/>
      <c r="K1" s="5" t="s">
        <v>0</v>
      </c>
      <c r="M1" s="1">
        <f>'[1]Лист 1'!N1</f>
        <v>0</v>
      </c>
      <c r="N1" s="1"/>
      <c r="R1" s="3"/>
      <c r="S1" s="3"/>
      <c r="U1" s="4"/>
      <c r="V1" s="4"/>
      <c r="W1" s="5" t="s">
        <v>0</v>
      </c>
      <c r="Z1" s="1">
        <f>'[1]Лист 1'!Z1</f>
        <v>0</v>
      </c>
      <c r="AA1" s="1"/>
      <c r="AE1" s="3"/>
      <c r="AF1" s="3"/>
      <c r="AH1" s="4"/>
      <c r="AI1" s="4"/>
      <c r="AJ1" s="5" t="s">
        <v>0</v>
      </c>
    </row>
    <row r="2" spans="1:37">
      <c r="A2" s="3"/>
      <c r="B2" s="6"/>
      <c r="C2" s="3"/>
      <c r="D2" s="3"/>
      <c r="E2" s="3"/>
      <c r="F2" s="3"/>
      <c r="G2" s="3"/>
      <c r="H2" s="5"/>
      <c r="I2" s="4"/>
      <c r="J2" s="4"/>
      <c r="K2" s="4"/>
      <c r="M2" s="3"/>
      <c r="N2" s="6"/>
      <c r="O2" s="3"/>
      <c r="P2" s="3"/>
      <c r="Q2" s="3"/>
      <c r="R2" s="3"/>
      <c r="S2" s="3"/>
      <c r="T2" s="5"/>
      <c r="U2" s="4"/>
      <c r="V2" s="4"/>
      <c r="W2" s="4"/>
      <c r="Z2" s="3"/>
      <c r="AA2" s="6"/>
      <c r="AB2" s="3"/>
      <c r="AC2" s="3"/>
      <c r="AD2" s="3"/>
      <c r="AE2" s="3"/>
      <c r="AF2" s="3"/>
      <c r="AG2" s="5"/>
      <c r="AH2" s="4"/>
      <c r="AI2" s="4"/>
      <c r="AJ2" s="4"/>
    </row>
    <row r="3" spans="1:37" ht="37.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 t="s">
        <v>1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8"/>
      <c r="Z3" s="7" t="s">
        <v>1</v>
      </c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13.5" thickBot="1">
      <c r="A4" s="9" t="s">
        <v>2</v>
      </c>
      <c r="B4" s="10"/>
      <c r="C4" s="9"/>
      <c r="D4" s="9"/>
      <c r="E4" s="9"/>
      <c r="F4" s="9"/>
      <c r="G4" s="9"/>
      <c r="I4" s="4"/>
      <c r="J4" s="4"/>
      <c r="K4" s="11" t="s">
        <v>3</v>
      </c>
      <c r="M4" s="9">
        <f>H24/(100-9.79)%</f>
        <v>67.381552783505228</v>
      </c>
      <c r="N4" s="10"/>
      <c r="O4" s="9"/>
      <c r="P4" s="9"/>
      <c r="Q4" s="9"/>
      <c r="R4" s="9"/>
      <c r="S4" s="9"/>
      <c r="U4" s="4"/>
      <c r="V4" s="4"/>
      <c r="W4" s="11" t="s">
        <v>3</v>
      </c>
      <c r="Z4" s="9" t="s">
        <v>2</v>
      </c>
      <c r="AA4" s="10"/>
      <c r="AB4" s="9"/>
      <c r="AC4" s="9"/>
      <c r="AD4" s="9"/>
      <c r="AE4" s="9"/>
      <c r="AF4" s="9"/>
      <c r="AH4" s="4"/>
      <c r="AI4" s="4"/>
      <c r="AJ4" s="11" t="s">
        <v>3</v>
      </c>
    </row>
    <row r="5" spans="1:37" ht="12.75" customHeight="1">
      <c r="A5" s="12" t="s">
        <v>4</v>
      </c>
      <c r="B5" s="13" t="s">
        <v>5</v>
      </c>
      <c r="C5" s="14" t="s">
        <v>6</v>
      </c>
      <c r="D5" s="15"/>
      <c r="E5" s="15"/>
      <c r="F5" s="15"/>
      <c r="G5" s="16"/>
      <c r="H5" s="14" t="str">
        <f>'[1]Лист 1'!B1</f>
        <v>АО"Энерготехномаш"  2023г.</v>
      </c>
      <c r="I5" s="15"/>
      <c r="J5" s="15"/>
      <c r="K5" s="15"/>
      <c r="L5" s="16"/>
      <c r="M5" s="12"/>
      <c r="N5" s="13" t="s">
        <v>5</v>
      </c>
      <c r="O5" s="14" t="s">
        <v>6</v>
      </c>
      <c r="P5" s="15"/>
      <c r="Q5" s="15"/>
      <c r="R5" s="15"/>
      <c r="S5" s="16"/>
      <c r="T5" s="14" t="s">
        <v>7</v>
      </c>
      <c r="U5" s="15"/>
      <c r="V5" s="15"/>
      <c r="W5" s="15"/>
      <c r="X5" s="16"/>
      <c r="Y5" s="17"/>
      <c r="Z5" s="12" t="s">
        <v>4</v>
      </c>
      <c r="AA5" s="13" t="s">
        <v>5</v>
      </c>
      <c r="AB5" s="14" t="s">
        <v>6</v>
      </c>
      <c r="AC5" s="15"/>
      <c r="AD5" s="15"/>
      <c r="AE5" s="15"/>
      <c r="AF5" s="16"/>
      <c r="AG5" s="14" t="s">
        <v>8</v>
      </c>
      <c r="AH5" s="15"/>
      <c r="AI5" s="15"/>
      <c r="AJ5" s="15"/>
      <c r="AK5" s="16"/>
    </row>
    <row r="6" spans="1:37">
      <c r="A6" s="18"/>
      <c r="B6" s="19"/>
      <c r="C6" s="20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0" t="s">
        <v>9</v>
      </c>
      <c r="I6" s="21" t="s">
        <v>10</v>
      </c>
      <c r="J6" s="21" t="s">
        <v>11</v>
      </c>
      <c r="K6" s="21" t="s">
        <v>12</v>
      </c>
      <c r="L6" s="22" t="s">
        <v>13</v>
      </c>
      <c r="M6" s="18"/>
      <c r="N6" s="19"/>
      <c r="O6" s="20" t="s">
        <v>9</v>
      </c>
      <c r="P6" s="21" t="s">
        <v>10</v>
      </c>
      <c r="Q6" s="21" t="s">
        <v>11</v>
      </c>
      <c r="R6" s="21" t="s">
        <v>12</v>
      </c>
      <c r="S6" s="22" t="s">
        <v>13</v>
      </c>
      <c r="T6" s="20" t="s">
        <v>9</v>
      </c>
      <c r="U6" s="21" t="s">
        <v>10</v>
      </c>
      <c r="V6" s="21" t="s">
        <v>11</v>
      </c>
      <c r="W6" s="21" t="s">
        <v>12</v>
      </c>
      <c r="X6" s="22" t="s">
        <v>13</v>
      </c>
      <c r="Y6" s="23"/>
      <c r="Z6" s="18"/>
      <c r="AA6" s="19"/>
      <c r="AB6" s="20" t="s">
        <v>9</v>
      </c>
      <c r="AC6" s="21" t="s">
        <v>10</v>
      </c>
      <c r="AD6" s="21" t="s">
        <v>11</v>
      </c>
      <c r="AE6" s="21" t="s">
        <v>12</v>
      </c>
      <c r="AF6" s="22" t="s">
        <v>13</v>
      </c>
      <c r="AG6" s="20" t="s">
        <v>9</v>
      </c>
      <c r="AH6" s="21" t="s">
        <v>10</v>
      </c>
      <c r="AI6" s="21" t="s">
        <v>11</v>
      </c>
      <c r="AJ6" s="21" t="s">
        <v>12</v>
      </c>
      <c r="AK6" s="22" t="s">
        <v>13</v>
      </c>
    </row>
    <row r="7" spans="1:37" s="31" customFormat="1" ht="12">
      <c r="A7" s="24">
        <v>1</v>
      </c>
      <c r="B7" s="25">
        <v>2</v>
      </c>
      <c r="C7" s="26">
        <v>3</v>
      </c>
      <c r="D7" s="27">
        <v>4</v>
      </c>
      <c r="E7" s="24">
        <v>5</v>
      </c>
      <c r="F7" s="27">
        <v>6</v>
      </c>
      <c r="G7" s="28">
        <v>7</v>
      </c>
      <c r="H7" s="29">
        <v>8</v>
      </c>
      <c r="I7" s="24">
        <v>9</v>
      </c>
      <c r="J7" s="27">
        <v>10</v>
      </c>
      <c r="K7" s="24">
        <v>11</v>
      </c>
      <c r="L7" s="30">
        <v>12</v>
      </c>
      <c r="M7" s="24"/>
      <c r="N7" s="25">
        <v>2</v>
      </c>
      <c r="O7" s="26">
        <v>3</v>
      </c>
      <c r="P7" s="27">
        <v>4</v>
      </c>
      <c r="Q7" s="24">
        <v>5</v>
      </c>
      <c r="R7" s="27">
        <v>6</v>
      </c>
      <c r="S7" s="28">
        <v>7</v>
      </c>
      <c r="T7" s="29">
        <v>8</v>
      </c>
      <c r="U7" s="24">
        <v>9</v>
      </c>
      <c r="V7" s="27">
        <v>10</v>
      </c>
      <c r="W7" s="24">
        <v>11</v>
      </c>
      <c r="X7" s="30">
        <v>12</v>
      </c>
      <c r="Y7" s="25"/>
      <c r="Z7" s="24">
        <v>1</v>
      </c>
      <c r="AA7" s="25">
        <v>2</v>
      </c>
      <c r="AB7" s="26">
        <v>3</v>
      </c>
      <c r="AC7" s="27">
        <v>4</v>
      </c>
      <c r="AD7" s="24">
        <v>5</v>
      </c>
      <c r="AE7" s="27">
        <v>6</v>
      </c>
      <c r="AF7" s="28">
        <v>7</v>
      </c>
      <c r="AG7" s="29">
        <v>8</v>
      </c>
      <c r="AH7" s="24">
        <v>9</v>
      </c>
      <c r="AI7" s="27">
        <v>10</v>
      </c>
      <c r="AJ7" s="24">
        <v>11</v>
      </c>
      <c r="AK7" s="30">
        <v>12</v>
      </c>
    </row>
    <row r="8" spans="1:37" ht="15">
      <c r="A8" s="32" t="s">
        <v>14</v>
      </c>
      <c r="B8" s="33" t="s">
        <v>15</v>
      </c>
      <c r="C8" s="34">
        <f>[1]Лист2!C37</f>
        <v>0</v>
      </c>
      <c r="D8" s="35">
        <v>0</v>
      </c>
      <c r="E8" s="35">
        <v>0</v>
      </c>
      <c r="F8" s="35">
        <f>C8</f>
        <v>0</v>
      </c>
      <c r="G8" s="36" t="e">
        <f>F23-F25</f>
        <v>#REF!</v>
      </c>
      <c r="H8" s="37">
        <f>J12+K13</f>
        <v>67.278459999999995</v>
      </c>
      <c r="I8" s="35">
        <v>0</v>
      </c>
      <c r="J8" s="35">
        <f>J12</f>
        <v>66.623059999999995</v>
      </c>
      <c r="K8" s="35">
        <f>K9</f>
        <v>63.3261358042</v>
      </c>
      <c r="L8" s="35">
        <f>L9</f>
        <v>0.88360798130457141</v>
      </c>
      <c r="M8" s="32"/>
      <c r="N8" s="33" t="s">
        <v>15</v>
      </c>
      <c r="O8" s="34">
        <f>[1]Лист2!O37</f>
        <v>0</v>
      </c>
      <c r="P8" s="35">
        <v>0</v>
      </c>
      <c r="Q8" s="35">
        <v>0</v>
      </c>
      <c r="R8" s="35">
        <f>O8</f>
        <v>0</v>
      </c>
      <c r="S8" s="36" t="e">
        <f>R23-R25</f>
        <v>#REF!</v>
      </c>
      <c r="T8" s="37">
        <f>V12+W13</f>
        <v>34.914185063580007</v>
      </c>
      <c r="U8" s="35">
        <v>0</v>
      </c>
      <c r="V8" s="35">
        <f>V12</f>
        <v>34.572280579380006</v>
      </c>
      <c r="W8" s="35">
        <f>W9</f>
        <v>32.800467045299243</v>
      </c>
      <c r="X8" s="35">
        <f>X9</f>
        <v>0.41819755286565652</v>
      </c>
      <c r="Y8" s="35"/>
      <c r="Z8" s="32" t="s">
        <v>14</v>
      </c>
      <c r="AA8" s="33" t="s">
        <v>15</v>
      </c>
      <c r="AB8" s="34">
        <f>[1]Лист2!AA37</f>
        <v>0</v>
      </c>
      <c r="AC8" s="35">
        <v>0</v>
      </c>
      <c r="AD8" s="35">
        <v>0</v>
      </c>
      <c r="AE8" s="35">
        <f>AB8</f>
        <v>0</v>
      </c>
      <c r="AF8" s="36" t="e">
        <f>AE23-AE25</f>
        <v>#REF!</v>
      </c>
      <c r="AG8" s="34">
        <f>AI12+AJ13</f>
        <v>32.364274936419989</v>
      </c>
      <c r="AH8" s="35">
        <v>0</v>
      </c>
      <c r="AI8" s="35">
        <f>AI12</f>
        <v>32.050779420619989</v>
      </c>
      <c r="AJ8" s="35">
        <f>AJ9</f>
        <v>30.525668758900757</v>
      </c>
      <c r="AK8" s="35">
        <f>AK9</f>
        <v>0.46541042843891489</v>
      </c>
    </row>
    <row r="9" spans="1:37" ht="15">
      <c r="A9" s="32" t="s">
        <v>16</v>
      </c>
      <c r="B9" s="33" t="s">
        <v>17</v>
      </c>
      <c r="C9" s="34"/>
      <c r="D9" s="35">
        <f>SUM(D11:D15)</f>
        <v>0</v>
      </c>
      <c r="E9" s="35">
        <f>SUM(E11:E15)</f>
        <v>0</v>
      </c>
      <c r="F9" s="38">
        <f>SUM(F11:F15)</f>
        <v>0</v>
      </c>
      <c r="G9" s="39">
        <f>SUM(G11:G15)</f>
        <v>0</v>
      </c>
      <c r="H9" s="34"/>
      <c r="I9" s="35">
        <f>SUM(I11:I15)</f>
        <v>0</v>
      </c>
      <c r="J9" s="35">
        <v>0</v>
      </c>
      <c r="K9" s="35">
        <f>SUM(K11:K15)</f>
        <v>63.3261358042</v>
      </c>
      <c r="L9" s="39">
        <f>SUM(L11:L15)</f>
        <v>0.88360798130457141</v>
      </c>
      <c r="M9" s="32"/>
      <c r="N9" s="33" t="s">
        <v>17</v>
      </c>
      <c r="O9" s="34"/>
      <c r="P9" s="35">
        <f>SUM(P11:P15)</f>
        <v>0</v>
      </c>
      <c r="Q9" s="35">
        <f>SUM(Q11:Q15)</f>
        <v>0</v>
      </c>
      <c r="R9" s="38">
        <f>SUM(R11:R15)</f>
        <v>0</v>
      </c>
      <c r="S9" s="39">
        <f>SUM(S11:S15)</f>
        <v>0</v>
      </c>
      <c r="T9" s="34"/>
      <c r="U9" s="35">
        <f>SUM(U11:U15)</f>
        <v>0</v>
      </c>
      <c r="V9" s="35">
        <v>0</v>
      </c>
      <c r="W9" s="35">
        <f>SUM(W11:W15)</f>
        <v>32.800467045299243</v>
      </c>
      <c r="X9" s="39">
        <f>SUM(X11:X15)</f>
        <v>0.41819755286565652</v>
      </c>
      <c r="Y9" s="40"/>
      <c r="Z9" s="32" t="s">
        <v>16</v>
      </c>
      <c r="AA9" s="33" t="s">
        <v>17</v>
      </c>
      <c r="AB9" s="34"/>
      <c r="AC9" s="35">
        <f>SUM(AC11:AC15)</f>
        <v>0</v>
      </c>
      <c r="AD9" s="35">
        <f>SUM(AD11:AD15)</f>
        <v>0</v>
      </c>
      <c r="AE9" s="38">
        <f>SUM(AE11:AE15)</f>
        <v>0</v>
      </c>
      <c r="AF9" s="39">
        <f>SUM(AF11:AF15)</f>
        <v>0</v>
      </c>
      <c r="AG9" s="34"/>
      <c r="AH9" s="35">
        <f>SUM(AH11:AH15)</f>
        <v>0</v>
      </c>
      <c r="AI9" s="35">
        <v>0</v>
      </c>
      <c r="AJ9" s="35">
        <f>SUM(AJ11:AJ15)</f>
        <v>30.525668758900757</v>
      </c>
      <c r="AK9" s="39">
        <f>SUM(AK11:AK15)</f>
        <v>0.46541042843891489</v>
      </c>
    </row>
    <row r="10" spans="1:37" ht="15">
      <c r="A10" s="32"/>
      <c r="B10" s="33" t="s">
        <v>18</v>
      </c>
      <c r="C10" s="34"/>
      <c r="D10" s="35"/>
      <c r="E10" s="35"/>
      <c r="F10" s="35"/>
      <c r="G10" s="39"/>
      <c r="H10" s="34"/>
      <c r="I10" s="35"/>
      <c r="J10" s="35"/>
      <c r="K10" s="35"/>
      <c r="L10" s="39"/>
      <c r="M10" s="32"/>
      <c r="N10" s="33" t="s">
        <v>18</v>
      </c>
      <c r="O10" s="34"/>
      <c r="P10" s="35"/>
      <c r="Q10" s="35"/>
      <c r="R10" s="35"/>
      <c r="S10" s="39"/>
      <c r="T10" s="34"/>
      <c r="U10" s="35"/>
      <c r="V10" s="35"/>
      <c r="W10" s="35"/>
      <c r="X10" s="39"/>
      <c r="Y10" s="40"/>
      <c r="Z10" s="32"/>
      <c r="AA10" s="33" t="s">
        <v>18</v>
      </c>
      <c r="AB10" s="34"/>
      <c r="AC10" s="35"/>
      <c r="AD10" s="35"/>
      <c r="AE10" s="35"/>
      <c r="AF10" s="39"/>
      <c r="AG10" s="34"/>
      <c r="AH10" s="35"/>
      <c r="AI10" s="35"/>
      <c r="AJ10" s="35"/>
      <c r="AK10" s="39"/>
    </row>
    <row r="11" spans="1:37" ht="15">
      <c r="A11" s="32"/>
      <c r="B11" s="33" t="s">
        <v>19</v>
      </c>
      <c r="C11" s="34"/>
      <c r="D11" s="35">
        <v>0</v>
      </c>
      <c r="E11" s="35">
        <v>0</v>
      </c>
      <c r="F11" s="35">
        <v>0</v>
      </c>
      <c r="G11" s="39"/>
      <c r="H11" s="34"/>
      <c r="I11" s="35">
        <v>0</v>
      </c>
      <c r="J11" s="35">
        <v>0</v>
      </c>
      <c r="K11" s="35">
        <v>0</v>
      </c>
      <c r="L11" s="39"/>
      <c r="M11" s="32"/>
      <c r="N11" s="33" t="s">
        <v>19</v>
      </c>
      <c r="O11" s="34"/>
      <c r="P11" s="35">
        <v>0</v>
      </c>
      <c r="Q11" s="35">
        <v>0</v>
      </c>
      <c r="R11" s="35">
        <v>0</v>
      </c>
      <c r="S11" s="39"/>
      <c r="T11" s="34"/>
      <c r="U11" s="35">
        <v>0</v>
      </c>
      <c r="V11" s="35">
        <v>0</v>
      </c>
      <c r="W11" s="35">
        <v>0</v>
      </c>
      <c r="X11" s="39"/>
      <c r="Y11" s="40"/>
      <c r="Z11" s="32"/>
      <c r="AA11" s="33" t="s">
        <v>19</v>
      </c>
      <c r="AB11" s="34"/>
      <c r="AC11" s="35">
        <v>0</v>
      </c>
      <c r="AD11" s="35">
        <v>0</v>
      </c>
      <c r="AE11" s="35">
        <v>0</v>
      </c>
      <c r="AF11" s="39"/>
      <c r="AG11" s="34"/>
      <c r="AH11" s="35">
        <v>0</v>
      </c>
      <c r="AI11" s="35">
        <v>0</v>
      </c>
      <c r="AJ11" s="35">
        <v>0</v>
      </c>
      <c r="AK11" s="39"/>
    </row>
    <row r="12" spans="1:37" ht="15">
      <c r="A12" s="32"/>
      <c r="B12" s="41" t="s">
        <v>20</v>
      </c>
      <c r="C12" s="34"/>
      <c r="D12" s="35"/>
      <c r="E12" s="35"/>
      <c r="F12" s="38">
        <v>0</v>
      </c>
      <c r="G12" s="39"/>
      <c r="H12" s="34"/>
      <c r="I12" s="35"/>
      <c r="J12" s="42">
        <f>62.3918*0+61.7365*0+68.36326-K13-1.0848</f>
        <v>66.623059999999995</v>
      </c>
      <c r="K12" s="35">
        <v>0</v>
      </c>
      <c r="L12" s="39"/>
      <c r="M12" s="32"/>
      <c r="N12" s="41" t="s">
        <v>21</v>
      </c>
      <c r="O12" s="34"/>
      <c r="P12" s="35"/>
      <c r="Q12" s="35"/>
      <c r="R12" s="38">
        <v>0</v>
      </c>
      <c r="S12" s="39"/>
      <c r="T12" s="34"/>
      <c r="U12" s="35"/>
      <c r="V12" s="42">
        <f>J12*0.521673-0.16-0.023171</f>
        <v>34.572280579380006</v>
      </c>
      <c r="W12" s="38">
        <v>0</v>
      </c>
      <c r="X12" s="39"/>
      <c r="Y12" s="40"/>
      <c r="Z12" s="32"/>
      <c r="AA12" s="41" t="s">
        <v>21</v>
      </c>
      <c r="AB12" s="34"/>
      <c r="AC12" s="35"/>
      <c r="AD12" s="35"/>
      <c r="AE12" s="38">
        <v>0</v>
      </c>
      <c r="AF12" s="39"/>
      <c r="AG12" s="34"/>
      <c r="AH12" s="35"/>
      <c r="AI12" s="42">
        <f>J12-V12</f>
        <v>32.050779420619989</v>
      </c>
      <c r="AJ12" s="38">
        <v>0</v>
      </c>
      <c r="AK12" s="39"/>
    </row>
    <row r="13" spans="1:37" ht="15">
      <c r="A13" s="32"/>
      <c r="B13" s="33" t="s">
        <v>22</v>
      </c>
      <c r="C13" s="34"/>
      <c r="D13" s="35"/>
      <c r="E13" s="35"/>
      <c r="F13" s="38"/>
      <c r="G13" s="39"/>
      <c r="H13" s="34"/>
      <c r="I13" s="35"/>
      <c r="J13" s="35"/>
      <c r="K13" s="43">
        <f>[1]объёмники!K60</f>
        <v>0.65539999999999998</v>
      </c>
      <c r="L13" s="39"/>
      <c r="M13" s="32"/>
      <c r="N13" s="33" t="s">
        <v>22</v>
      </c>
      <c r="O13" s="34"/>
      <c r="P13" s="35"/>
      <c r="Q13" s="35"/>
      <c r="R13" s="38"/>
      <c r="S13" s="39"/>
      <c r="T13" s="34"/>
      <c r="U13" s="35"/>
      <c r="V13" s="35"/>
      <c r="W13" s="44">
        <f>K13*0.521673</f>
        <v>0.34190448420000003</v>
      </c>
      <c r="X13" s="39"/>
      <c r="Y13" s="40"/>
      <c r="Z13" s="32"/>
      <c r="AA13" s="33" t="s">
        <v>22</v>
      </c>
      <c r="AB13" s="34"/>
      <c r="AC13" s="35"/>
      <c r="AD13" s="35"/>
      <c r="AE13" s="38"/>
      <c r="AF13" s="39"/>
      <c r="AG13" s="34"/>
      <c r="AH13" s="35"/>
      <c r="AI13" s="35"/>
      <c r="AJ13" s="45">
        <f>K13-W13</f>
        <v>0.31349551579999996</v>
      </c>
      <c r="AK13" s="39"/>
    </row>
    <row r="14" spans="1:37" ht="15">
      <c r="A14" s="32"/>
      <c r="B14" s="33"/>
      <c r="C14" s="34"/>
      <c r="D14" s="35"/>
      <c r="E14" s="35"/>
      <c r="F14" s="38"/>
      <c r="G14" s="39"/>
      <c r="H14" s="34"/>
      <c r="I14" s="35"/>
      <c r="J14" s="35"/>
      <c r="K14" s="46">
        <v>0</v>
      </c>
      <c r="L14" s="39"/>
      <c r="M14" s="32"/>
      <c r="N14" s="33"/>
      <c r="O14" s="34"/>
      <c r="P14" s="35"/>
      <c r="Q14" s="35"/>
      <c r="R14" s="38"/>
      <c r="S14" s="39"/>
      <c r="T14" s="34"/>
      <c r="U14" s="35"/>
      <c r="V14" s="35"/>
      <c r="W14" s="46">
        <v>0</v>
      </c>
      <c r="X14" s="39"/>
      <c r="Y14" s="40"/>
      <c r="Z14" s="32"/>
      <c r="AA14" s="33"/>
      <c r="AB14" s="34"/>
      <c r="AC14" s="35"/>
      <c r="AD14" s="35"/>
      <c r="AE14" s="38"/>
      <c r="AF14" s="39"/>
      <c r="AG14" s="34"/>
      <c r="AH14" s="35"/>
      <c r="AI14" s="35"/>
      <c r="AJ14" s="46">
        <v>0</v>
      </c>
      <c r="AK14" s="39"/>
    </row>
    <row r="15" spans="1:37" ht="15">
      <c r="A15" s="32"/>
      <c r="B15" s="33" t="s">
        <v>23</v>
      </c>
      <c r="C15" s="34"/>
      <c r="D15" s="35"/>
      <c r="E15" s="35"/>
      <c r="F15" s="35">
        <f>F8</f>
        <v>0</v>
      </c>
      <c r="G15" s="39">
        <v>0</v>
      </c>
      <c r="H15" s="34"/>
      <c r="I15" s="35"/>
      <c r="J15" s="35"/>
      <c r="K15" s="35">
        <f>J23-J24</f>
        <v>62.6707358042</v>
      </c>
      <c r="L15" s="47">
        <f>K23-K24</f>
        <v>0.88360798130457141</v>
      </c>
      <c r="M15" s="32"/>
      <c r="N15" s="33" t="s">
        <v>23</v>
      </c>
      <c r="O15" s="34"/>
      <c r="P15" s="35"/>
      <c r="Q15" s="35"/>
      <c r="R15" s="35">
        <f>R8</f>
        <v>0</v>
      </c>
      <c r="S15" s="39">
        <v>0</v>
      </c>
      <c r="T15" s="34"/>
      <c r="U15" s="35"/>
      <c r="V15" s="35"/>
      <c r="W15" s="35">
        <f>V23-V24</f>
        <v>32.458562561099242</v>
      </c>
      <c r="X15" s="39">
        <f>W23-W24</f>
        <v>0.41819755286565652</v>
      </c>
      <c r="Y15" s="40"/>
      <c r="Z15" s="32"/>
      <c r="AA15" s="33" t="s">
        <v>23</v>
      </c>
      <c r="AB15" s="34"/>
      <c r="AC15" s="35"/>
      <c r="AD15" s="35"/>
      <c r="AE15" s="35">
        <f>AE8</f>
        <v>0</v>
      </c>
      <c r="AF15" s="39">
        <v>0</v>
      </c>
      <c r="AG15" s="34"/>
      <c r="AH15" s="35"/>
      <c r="AI15" s="35"/>
      <c r="AJ15" s="35">
        <f>AI23-AI24</f>
        <v>30.212173243100757</v>
      </c>
      <c r="AK15" s="39">
        <f>AJ23-AJ24</f>
        <v>0.46541042843891489</v>
      </c>
    </row>
    <row r="16" spans="1:37" ht="15">
      <c r="A16" s="32" t="s">
        <v>24</v>
      </c>
      <c r="B16" s="33" t="s">
        <v>25</v>
      </c>
      <c r="C16" s="34">
        <f>SUM(D16:G16)</f>
        <v>0</v>
      </c>
      <c r="D16" s="35">
        <v>0</v>
      </c>
      <c r="E16" s="35">
        <v>0</v>
      </c>
      <c r="F16" s="35">
        <v>0</v>
      </c>
      <c r="G16" s="39">
        <v>0</v>
      </c>
      <c r="H16" s="34">
        <f>SUM(I16:L16)</f>
        <v>0</v>
      </c>
      <c r="I16" s="35">
        <v>0</v>
      </c>
      <c r="J16" s="35">
        <v>0</v>
      </c>
      <c r="K16" s="35">
        <v>0</v>
      </c>
      <c r="L16" s="39">
        <v>0</v>
      </c>
      <c r="M16" s="32"/>
      <c r="N16" s="33" t="s">
        <v>25</v>
      </c>
      <c r="O16" s="34">
        <f>SUM(P16:S16)</f>
        <v>0</v>
      </c>
      <c r="P16" s="35">
        <v>0</v>
      </c>
      <c r="Q16" s="35">
        <v>0</v>
      </c>
      <c r="R16" s="35">
        <v>0</v>
      </c>
      <c r="S16" s="39">
        <v>0</v>
      </c>
      <c r="T16" s="34">
        <f>SUM(U16:X16)</f>
        <v>0</v>
      </c>
      <c r="U16" s="35">
        <v>0</v>
      </c>
      <c r="V16" s="35">
        <v>0</v>
      </c>
      <c r="W16" s="35">
        <v>0</v>
      </c>
      <c r="X16" s="39">
        <v>0</v>
      </c>
      <c r="Y16" s="40"/>
      <c r="Z16" s="32" t="s">
        <v>24</v>
      </c>
      <c r="AA16" s="33" t="s">
        <v>25</v>
      </c>
      <c r="AB16" s="34">
        <f>SUM(AC16:AF16)</f>
        <v>0</v>
      </c>
      <c r="AC16" s="35">
        <v>0</v>
      </c>
      <c r="AD16" s="35">
        <v>0</v>
      </c>
      <c r="AE16" s="35">
        <v>0</v>
      </c>
      <c r="AF16" s="39">
        <v>0</v>
      </c>
      <c r="AG16" s="34">
        <f>SUM(AH16:AK16)</f>
        <v>0</v>
      </c>
      <c r="AH16" s="35">
        <v>0</v>
      </c>
      <c r="AI16" s="35">
        <v>0</v>
      </c>
      <c r="AJ16" s="35">
        <v>0</v>
      </c>
      <c r="AK16" s="39">
        <v>0</v>
      </c>
    </row>
    <row r="17" spans="1:38" ht="15">
      <c r="A17" s="32" t="s">
        <v>26</v>
      </c>
      <c r="B17" s="33" t="s">
        <v>27</v>
      </c>
      <c r="C17" s="34">
        <f>SUM(D17:G17)</f>
        <v>0</v>
      </c>
      <c r="D17" s="35">
        <v>0</v>
      </c>
      <c r="E17" s="35">
        <v>0</v>
      </c>
      <c r="F17" s="35">
        <v>0</v>
      </c>
      <c r="G17" s="39"/>
      <c r="H17" s="34">
        <f>SUM(I17:L17)</f>
        <v>0</v>
      </c>
      <c r="I17" s="35">
        <f>'[2]2'!D34</f>
        <v>0</v>
      </c>
      <c r="J17" s="35">
        <v>0</v>
      </c>
      <c r="K17" s="35">
        <v>0</v>
      </c>
      <c r="L17" s="39"/>
      <c r="M17" s="32"/>
      <c r="N17" s="33" t="s">
        <v>27</v>
      </c>
      <c r="O17" s="34">
        <f>SUM(P17:S17)</f>
        <v>0</v>
      </c>
      <c r="P17" s="35">
        <v>0</v>
      </c>
      <c r="Q17" s="35">
        <v>0</v>
      </c>
      <c r="R17" s="35">
        <v>0</v>
      </c>
      <c r="S17" s="39"/>
      <c r="T17" s="34">
        <f>SUM(U17:X17)</f>
        <v>0</v>
      </c>
      <c r="U17" s="35">
        <v>0</v>
      </c>
      <c r="V17" s="35">
        <v>0</v>
      </c>
      <c r="W17" s="35">
        <v>0</v>
      </c>
      <c r="X17" s="39"/>
      <c r="Y17" s="40"/>
      <c r="Z17" s="32" t="s">
        <v>26</v>
      </c>
      <c r="AA17" s="33" t="s">
        <v>27</v>
      </c>
      <c r="AB17" s="34">
        <f>SUM(AC17:AF17)</f>
        <v>0</v>
      </c>
      <c r="AC17" s="35">
        <v>0</v>
      </c>
      <c r="AD17" s="35">
        <v>0</v>
      </c>
      <c r="AE17" s="35">
        <v>0</v>
      </c>
      <c r="AF17" s="39"/>
      <c r="AG17" s="34">
        <f>SUM(AH17:AK17)</f>
        <v>0</v>
      </c>
      <c r="AH17" s="35">
        <v>0</v>
      </c>
      <c r="AI17" s="35">
        <v>0</v>
      </c>
      <c r="AJ17" s="35">
        <v>0</v>
      </c>
      <c r="AK17" s="39"/>
    </row>
    <row r="18" spans="1:38" ht="15">
      <c r="A18" s="32"/>
      <c r="B18" s="33"/>
      <c r="C18" s="34"/>
      <c r="D18" s="35"/>
      <c r="E18" s="35"/>
      <c r="F18" s="35"/>
      <c r="G18" s="39"/>
      <c r="H18" s="34"/>
      <c r="I18" s="35"/>
      <c r="J18" s="35"/>
      <c r="K18" s="35"/>
      <c r="L18" s="39"/>
      <c r="M18" s="32"/>
      <c r="N18" s="33"/>
      <c r="O18" s="34"/>
      <c r="P18" s="35"/>
      <c r="Q18" s="35"/>
      <c r="R18" s="35"/>
      <c r="S18" s="39"/>
      <c r="T18" s="34"/>
      <c r="U18" s="35"/>
      <c r="V18" s="35"/>
      <c r="W18" s="35"/>
      <c r="X18" s="39"/>
      <c r="Y18" s="40"/>
      <c r="Z18" s="32"/>
      <c r="AA18" s="33"/>
      <c r="AB18" s="34"/>
      <c r="AC18" s="35"/>
      <c r="AD18" s="35"/>
      <c r="AE18" s="35"/>
      <c r="AF18" s="39"/>
      <c r="AG18" s="34"/>
      <c r="AH18" s="35"/>
      <c r="AI18" s="35"/>
      <c r="AJ18" s="35"/>
      <c r="AK18" s="39"/>
    </row>
    <row r="19" spans="1:38" ht="26.25">
      <c r="A19" s="32" t="s">
        <v>28</v>
      </c>
      <c r="B19" s="48" t="s">
        <v>29</v>
      </c>
      <c r="C19" s="34"/>
      <c r="D19" s="35"/>
      <c r="E19" s="35"/>
      <c r="F19" s="35"/>
      <c r="G19" s="39"/>
      <c r="H19" s="34">
        <f>K19</f>
        <v>0</v>
      </c>
      <c r="I19" s="35"/>
      <c r="J19" s="35"/>
      <c r="K19" s="35">
        <v>0</v>
      </c>
      <c r="L19" s="39"/>
      <c r="M19" s="32"/>
      <c r="N19" s="48" t="s">
        <v>29</v>
      </c>
      <c r="O19" s="34"/>
      <c r="P19" s="35"/>
      <c r="Q19" s="35"/>
      <c r="R19" s="35"/>
      <c r="S19" s="39"/>
      <c r="T19" s="34">
        <f>W19</f>
        <v>0</v>
      </c>
      <c r="U19" s="35"/>
      <c r="V19" s="35"/>
      <c r="W19" s="35">
        <v>0</v>
      </c>
      <c r="X19" s="39"/>
      <c r="Y19" s="40"/>
      <c r="Z19" s="32" t="s">
        <v>28</v>
      </c>
      <c r="AA19" s="48" t="s">
        <v>29</v>
      </c>
      <c r="AB19" s="34"/>
      <c r="AC19" s="35"/>
      <c r="AD19" s="35"/>
      <c r="AE19" s="35"/>
      <c r="AF19" s="39"/>
      <c r="AG19" s="34">
        <f>AJ19</f>
        <v>0</v>
      </c>
      <c r="AH19" s="35"/>
      <c r="AI19" s="35"/>
      <c r="AJ19" s="35">
        <v>0</v>
      </c>
      <c r="AK19" s="39"/>
    </row>
    <row r="20" spans="1:38" ht="15.75" thickBot="1">
      <c r="A20" s="49"/>
      <c r="B20" s="50"/>
      <c r="C20" s="51"/>
      <c r="D20" s="52"/>
      <c r="E20" s="52"/>
      <c r="F20" s="52"/>
      <c r="G20" s="53"/>
      <c r="H20" s="51"/>
      <c r="I20" s="52"/>
      <c r="J20" s="52"/>
      <c r="K20" s="52"/>
      <c r="L20" s="53"/>
      <c r="M20" s="49"/>
      <c r="N20" s="50"/>
      <c r="O20" s="51"/>
      <c r="P20" s="52"/>
      <c r="Q20" s="52"/>
      <c r="R20" s="52"/>
      <c r="S20" s="53"/>
      <c r="T20" s="51"/>
      <c r="U20" s="52"/>
      <c r="V20" s="52"/>
      <c r="W20" s="52"/>
      <c r="X20" s="53"/>
      <c r="Y20" s="54"/>
      <c r="Z20" s="49"/>
      <c r="AA20" s="50"/>
      <c r="AB20" s="51"/>
      <c r="AC20" s="52"/>
      <c r="AD20" s="52"/>
      <c r="AE20" s="52"/>
      <c r="AF20" s="53"/>
      <c r="AG20" s="51"/>
      <c r="AH20" s="52"/>
      <c r="AI20" s="52"/>
      <c r="AJ20" s="52"/>
      <c r="AK20" s="53"/>
    </row>
    <row r="21" spans="1:38" ht="15.75" thickBot="1">
      <c r="A21" s="55" t="s">
        <v>30</v>
      </c>
      <c r="B21" s="56" t="s">
        <v>31</v>
      </c>
      <c r="C21" s="57" t="e">
        <f>#REF!</f>
        <v>#REF!</v>
      </c>
      <c r="D21" s="58">
        <v>0</v>
      </c>
      <c r="E21" s="58">
        <v>0</v>
      </c>
      <c r="F21" s="59" t="e">
        <f>#REF!</f>
        <v>#REF!</v>
      </c>
      <c r="G21" s="60" t="e">
        <f>#REF!</f>
        <v>#REF!</v>
      </c>
      <c r="H21" s="61">
        <f>H37</f>
        <v>6.4935931921599996</v>
      </c>
      <c r="I21" s="62">
        <v>0</v>
      </c>
      <c r="J21" s="62">
        <f>J8*J22</f>
        <v>2.5603241957999998</v>
      </c>
      <c r="K21" s="62">
        <f>K8*K22</f>
        <v>3.8502290568953601</v>
      </c>
      <c r="L21" s="63">
        <f>H21-I21-J21-K21</f>
        <v>8.3039939464639723E-2</v>
      </c>
      <c r="M21" s="55"/>
      <c r="N21" s="56" t="s">
        <v>31</v>
      </c>
      <c r="O21" s="57" t="e">
        <f>#REF!</f>
        <v>#REF!</v>
      </c>
      <c r="P21" s="58">
        <v>0</v>
      </c>
      <c r="Q21" s="58">
        <v>0</v>
      </c>
      <c r="R21" s="59" t="e">
        <f>#REF!</f>
        <v>#REF!</v>
      </c>
      <c r="S21" s="60" t="e">
        <f>#REF!</f>
        <v>#REF!</v>
      </c>
      <c r="T21" s="61">
        <f>3.4693*0+T37</f>
        <v>3.3715081286065529</v>
      </c>
      <c r="U21" s="62">
        <v>0</v>
      </c>
      <c r="V21" s="62">
        <f>V8*V22</f>
        <v>1.4070918195807662</v>
      </c>
      <c r="W21" s="62">
        <f>T21-V21</f>
        <v>1.9644163090257867</v>
      </c>
      <c r="X21" s="63">
        <f>T21-U21-V21-W21</f>
        <v>0</v>
      </c>
      <c r="Y21" s="64"/>
      <c r="Z21" s="55" t="s">
        <v>30</v>
      </c>
      <c r="AA21" s="56" t="s">
        <v>31</v>
      </c>
      <c r="AB21" s="57" t="e">
        <f>#REF!</f>
        <v>#REF!</v>
      </c>
      <c r="AC21" s="58">
        <v>0</v>
      </c>
      <c r="AD21" s="58">
        <v>0</v>
      </c>
      <c r="AE21" s="59" t="e">
        <f>#REF!</f>
        <v>#REF!</v>
      </c>
      <c r="AF21" s="60" t="e">
        <f>#REF!</f>
        <v>#REF!</v>
      </c>
      <c r="AG21" s="61">
        <f>H21-T21</f>
        <v>3.1220850635534467</v>
      </c>
      <c r="AH21" s="62">
        <v>0</v>
      </c>
      <c r="AI21" s="62">
        <f>J21-V21</f>
        <v>1.1532323762192336</v>
      </c>
      <c r="AJ21" s="62">
        <f>K21-W21</f>
        <v>1.8858127478695734</v>
      </c>
      <c r="AK21" s="63">
        <f>AG21-AH21-AI21-AJ21</f>
        <v>8.3039939464639723E-2</v>
      </c>
    </row>
    <row r="22" spans="1:38" ht="15.75" thickBot="1">
      <c r="A22" s="65"/>
      <c r="B22" s="66" t="s">
        <v>32</v>
      </c>
      <c r="C22" s="67" t="e">
        <f>C21/C8</f>
        <v>#REF!</v>
      </c>
      <c r="D22" s="68">
        <v>0</v>
      </c>
      <c r="E22" s="68">
        <v>0</v>
      </c>
      <c r="F22" s="68" t="e">
        <f>F21/F8</f>
        <v>#REF!</v>
      </c>
      <c r="G22" s="69" t="e">
        <f>G21/C8</f>
        <v>#REF!</v>
      </c>
      <c r="H22" s="70">
        <f>H21/H8</f>
        <v>9.6518160376441439E-2</v>
      </c>
      <c r="I22" s="70"/>
      <c r="J22" s="70">
        <v>3.8429999999999999E-2</v>
      </c>
      <c r="K22" s="70">
        <v>6.08E-2</v>
      </c>
      <c r="L22" s="71">
        <v>0.10489999999999999</v>
      </c>
      <c r="M22" s="65"/>
      <c r="N22" s="66" t="s">
        <v>32</v>
      </c>
      <c r="O22" s="67" t="e">
        <f>O21/O8</f>
        <v>#REF!</v>
      </c>
      <c r="P22" s="68">
        <v>0</v>
      </c>
      <c r="Q22" s="68">
        <v>0</v>
      </c>
      <c r="R22" s="68" t="e">
        <f>R21/R8</f>
        <v>#REF!</v>
      </c>
      <c r="S22" s="69" t="e">
        <f>S21/O8</f>
        <v>#REF!</v>
      </c>
      <c r="T22" s="70">
        <f>T21/T8</f>
        <v>9.6565568477881225E-2</v>
      </c>
      <c r="U22" s="70"/>
      <c r="V22" s="70">
        <v>4.07E-2</v>
      </c>
      <c r="W22" s="70">
        <f>W21/W8</f>
        <v>5.9889888345578131E-2</v>
      </c>
      <c r="X22" s="71">
        <v>0</v>
      </c>
      <c r="Y22" s="72"/>
      <c r="Z22" s="65"/>
      <c r="AA22" s="66" t="s">
        <v>32</v>
      </c>
      <c r="AB22" s="67" t="e">
        <f>AB21/AB8</f>
        <v>#REF!</v>
      </c>
      <c r="AC22" s="68">
        <v>0</v>
      </c>
      <c r="AD22" s="68">
        <v>0</v>
      </c>
      <c r="AE22" s="68" t="e">
        <f>AE21/AE8</f>
        <v>#REF!</v>
      </c>
      <c r="AF22" s="69" t="e">
        <f>AF21/AB8</f>
        <v>#REF!</v>
      </c>
      <c r="AG22" s="70">
        <f>AG21/AG8</f>
        <v>9.6467017094831284E-2</v>
      </c>
      <c r="AH22" s="70"/>
      <c r="AI22" s="70">
        <f>V22</f>
        <v>4.07E-2</v>
      </c>
      <c r="AJ22" s="70">
        <f>W22</f>
        <v>5.9889888345578131E-2</v>
      </c>
      <c r="AK22" s="71">
        <v>0</v>
      </c>
    </row>
    <row r="23" spans="1:38" ht="15">
      <c r="A23" s="73" t="s">
        <v>33</v>
      </c>
      <c r="B23" s="74" t="s">
        <v>34</v>
      </c>
      <c r="C23" s="75" t="e">
        <f>C8-C21-#REF!</f>
        <v>#REF!</v>
      </c>
      <c r="D23" s="76" t="e">
        <f>D8-D21-#REF!</f>
        <v>#REF!</v>
      </c>
      <c r="E23" s="76" t="e">
        <f>E8-E21-#REF!</f>
        <v>#REF!</v>
      </c>
      <c r="F23" s="76" t="e">
        <f>F8-F21-#REF!</f>
        <v>#REF!</v>
      </c>
      <c r="G23" s="77" t="e">
        <f>G8-G21-#REF!</f>
        <v>#REF!</v>
      </c>
      <c r="H23" s="78">
        <f>H8-H21</f>
        <v>60.784866807839997</v>
      </c>
      <c r="I23" s="79">
        <f>I8-I21</f>
        <v>0</v>
      </c>
      <c r="J23" s="79">
        <f>J8-J21</f>
        <v>64.062735804200003</v>
      </c>
      <c r="K23" s="79">
        <f>K8-K21</f>
        <v>59.475906747304641</v>
      </c>
      <c r="L23" s="80">
        <f>L8-L21</f>
        <v>0.80056804183993169</v>
      </c>
      <c r="M23" s="81">
        <f>L23-L24</f>
        <v>-3.1958160068290553E-5</v>
      </c>
      <c r="N23" s="33" t="s">
        <v>34</v>
      </c>
      <c r="O23" s="34" t="e">
        <f>O8-O21-#REF!</f>
        <v>#REF!</v>
      </c>
      <c r="P23" s="35" t="e">
        <f>P8-P21-#REF!</f>
        <v>#REF!</v>
      </c>
      <c r="Q23" s="35" t="e">
        <f>Q8-Q21-#REF!</f>
        <v>#REF!</v>
      </c>
      <c r="R23" s="35" t="e">
        <f>R8-R21-#REF!</f>
        <v>#REF!</v>
      </c>
      <c r="S23" s="39" t="e">
        <f>S8-S21-#REF!</f>
        <v>#REF!</v>
      </c>
      <c r="T23" s="78">
        <f>T8-T21</f>
        <v>31.542676934973453</v>
      </c>
      <c r="U23" s="78">
        <f>U8-U21</f>
        <v>0</v>
      </c>
      <c r="V23" s="78">
        <f>V8-V21</f>
        <v>33.165188759799243</v>
      </c>
      <c r="W23" s="78">
        <f>W8-W21</f>
        <v>30.836050736273457</v>
      </c>
      <c r="X23" s="78">
        <f>X8-X21</f>
        <v>0.41819755286565652</v>
      </c>
      <c r="Y23" s="82">
        <f>X24-X23</f>
        <v>3.8631343435291399E-6</v>
      </c>
      <c r="Z23" s="32" t="s">
        <v>33</v>
      </c>
      <c r="AA23" s="33" t="s">
        <v>34</v>
      </c>
      <c r="AB23" s="34" t="e">
        <f>AB8-AB21-#REF!</f>
        <v>#REF!</v>
      </c>
      <c r="AC23" s="35" t="e">
        <f>AC8-AC21-#REF!</f>
        <v>#REF!</v>
      </c>
      <c r="AD23" s="35" t="e">
        <f>AD8-AD21-#REF!</f>
        <v>#REF!</v>
      </c>
      <c r="AE23" s="35" t="e">
        <f>AE8-AE21-#REF!</f>
        <v>#REF!</v>
      </c>
      <c r="AF23" s="39" t="e">
        <f>AF8-AF21-#REF!</f>
        <v>#REF!</v>
      </c>
      <c r="AG23" s="83">
        <f>AG8-AG21</f>
        <v>29.242189872866543</v>
      </c>
      <c r="AH23" s="78">
        <f>AH8-AH21</f>
        <v>0</v>
      </c>
      <c r="AI23" s="78">
        <f>AI8-AI21</f>
        <v>30.897547044400756</v>
      </c>
      <c r="AJ23" s="78">
        <f>AJ8-AJ21</f>
        <v>28.639856011031185</v>
      </c>
      <c r="AK23" s="78">
        <f>AK8-AK21</f>
        <v>0.38237048897427517</v>
      </c>
    </row>
    <row r="24" spans="1:38" ht="15">
      <c r="A24" s="84"/>
      <c r="B24" s="85" t="s">
        <v>35</v>
      </c>
      <c r="C24" s="86"/>
      <c r="D24" s="87"/>
      <c r="E24" s="87"/>
      <c r="F24" s="87"/>
      <c r="G24" s="88"/>
      <c r="H24" s="89">
        <f>I24+J24+K24+L24</f>
        <v>60.784898766000076</v>
      </c>
      <c r="I24" s="90">
        <f>I25+I26+I30</f>
        <v>0</v>
      </c>
      <c r="J24" s="90">
        <f>J25+J26+J30</f>
        <v>1.3920000000000001</v>
      </c>
      <c r="K24" s="90">
        <f>K25+K26+K30</f>
        <v>58.59229876600007</v>
      </c>
      <c r="L24" s="91">
        <f>L25+L26+L30</f>
        <v>0.80059999999999998</v>
      </c>
      <c r="M24" s="92"/>
      <c r="N24" s="85" t="s">
        <v>35</v>
      </c>
      <c r="O24" s="86"/>
      <c r="P24" s="87"/>
      <c r="Q24" s="87"/>
      <c r="R24" s="87"/>
      <c r="S24" s="88"/>
      <c r="T24" s="89">
        <f>U24+V24+W24+X24</f>
        <v>31.542680798107799</v>
      </c>
      <c r="U24" s="90">
        <f>U25+U26+U30</f>
        <v>0</v>
      </c>
      <c r="V24" s="90">
        <f>V25+V26+V30</f>
        <v>0.7066261987000001</v>
      </c>
      <c r="W24" s="90">
        <f>W25+W26+W30</f>
        <v>30.4178531834078</v>
      </c>
      <c r="X24" s="90">
        <f>X25+X26+X30</f>
        <v>0.41820141600000005</v>
      </c>
      <c r="Y24" s="93"/>
      <c r="Z24" s="84"/>
      <c r="AA24" s="85" t="s">
        <v>35</v>
      </c>
      <c r="AB24" s="86"/>
      <c r="AC24" s="87"/>
      <c r="AD24" s="87"/>
      <c r="AE24" s="87"/>
      <c r="AF24" s="88"/>
      <c r="AG24" s="94">
        <f>AH24+AI24+AJ24+AK24</f>
        <v>29.24221796789227</v>
      </c>
      <c r="AH24" s="90">
        <f>AH25+AH26+AH30</f>
        <v>0</v>
      </c>
      <c r="AI24" s="90">
        <f>AI25+AI26+AI30</f>
        <v>0.68537380129999992</v>
      </c>
      <c r="AJ24" s="90">
        <f>AJ25+AJ26+AJ30</f>
        <v>28.17444558259227</v>
      </c>
      <c r="AK24" s="90">
        <f>AK25+AK26+AK30</f>
        <v>0.38239858399999993</v>
      </c>
    </row>
    <row r="25" spans="1:38" ht="26.25" customHeight="1">
      <c r="A25" s="95" t="s">
        <v>36</v>
      </c>
      <c r="B25" s="96" t="s">
        <v>37</v>
      </c>
      <c r="C25" s="97" t="e">
        <f>C23</f>
        <v>#REF!</v>
      </c>
      <c r="D25" s="98">
        <v>0</v>
      </c>
      <c r="E25" s="98">
        <v>0</v>
      </c>
      <c r="F25" s="99">
        <f>[1]Лист6!F16</f>
        <v>0</v>
      </c>
      <c r="G25" s="100" t="e">
        <f>G23</f>
        <v>#REF!</v>
      </c>
      <c r="H25" s="101">
        <f>I25+J25+K25+L25</f>
        <v>0.95030000000000003</v>
      </c>
      <c r="I25" s="102">
        <f>[1]Лист6!D24</f>
        <v>0</v>
      </c>
      <c r="J25" s="103">
        <f>[1]Лист6!E24-0.078*0</f>
        <v>0.95030000000000003</v>
      </c>
      <c r="K25" s="102">
        <f>[1]Лист6!F24</f>
        <v>0</v>
      </c>
      <c r="L25" s="102">
        <f>[1]Лист6!G24</f>
        <v>0</v>
      </c>
      <c r="M25" s="92"/>
      <c r="N25" s="104" t="s">
        <v>37</v>
      </c>
      <c r="O25" s="105" t="e">
        <f>O23</f>
        <v>#REF!</v>
      </c>
      <c r="P25" s="106">
        <v>0</v>
      </c>
      <c r="Q25" s="106">
        <v>0</v>
      </c>
      <c r="R25" s="107">
        <f>[1]Лист6!R16</f>
        <v>0</v>
      </c>
      <c r="S25" s="108" t="e">
        <f>S23</f>
        <v>#REF!</v>
      </c>
      <c r="T25" s="109">
        <f>U25+V25+W25+X25</f>
        <v>0.47589978670000005</v>
      </c>
      <c r="U25" s="110">
        <f>[1]Лист6!P24</f>
        <v>0</v>
      </c>
      <c r="V25" s="111">
        <f>J25*0.500789</f>
        <v>0.47589978670000005</v>
      </c>
      <c r="W25" s="110">
        <f>[1]Лист6!R24</f>
        <v>0</v>
      </c>
      <c r="X25" s="110">
        <f>[1]Лист6!S24</f>
        <v>0</v>
      </c>
      <c r="Y25" s="112"/>
      <c r="Z25" s="32" t="s">
        <v>36</v>
      </c>
      <c r="AA25" s="104" t="s">
        <v>37</v>
      </c>
      <c r="AB25" s="105" t="e">
        <f>AB23</f>
        <v>#REF!</v>
      </c>
      <c r="AC25" s="106">
        <v>0</v>
      </c>
      <c r="AD25" s="106">
        <v>0</v>
      </c>
      <c r="AE25" s="107">
        <f>[1]Лист6!AD16</f>
        <v>0</v>
      </c>
      <c r="AF25" s="108" t="e">
        <f>AF23</f>
        <v>#REF!</v>
      </c>
      <c r="AG25" s="109">
        <f>AH25+AI25+AJ25+AK25</f>
        <v>0.47440021329999998</v>
      </c>
      <c r="AH25" s="110">
        <f>[1]Лист6!AB24</f>
        <v>0</v>
      </c>
      <c r="AI25" s="111">
        <f>J25-V25</f>
        <v>0.47440021329999998</v>
      </c>
      <c r="AJ25" s="110">
        <f>[1]Лист6!AD24</f>
        <v>0</v>
      </c>
      <c r="AK25" s="110">
        <f>[1]Лист6!AE24</f>
        <v>0</v>
      </c>
    </row>
    <row r="26" spans="1:38" ht="13.5" customHeight="1">
      <c r="A26" s="113"/>
      <c r="B26" s="114" t="str">
        <f>[1]Лист5!B27</f>
        <v>потребителям, ОАО "Читаэнергосбыт"</v>
      </c>
      <c r="C26" s="115">
        <f>SUM(D26:G26)</f>
        <v>0</v>
      </c>
      <c r="D26" s="116">
        <v>0</v>
      </c>
      <c r="E26" s="116">
        <v>0</v>
      </c>
      <c r="F26" s="116">
        <v>0</v>
      </c>
      <c r="G26" s="117">
        <v>0</v>
      </c>
      <c r="H26" s="118">
        <f>SUM(I26:L26)</f>
        <v>1.2423</v>
      </c>
      <c r="I26" s="116">
        <v>0</v>
      </c>
      <c r="J26" s="119">
        <f>[1]объёмники!N29</f>
        <v>0.44170000000000004</v>
      </c>
      <c r="K26" s="119">
        <v>0</v>
      </c>
      <c r="L26" s="120">
        <f>[1]объёмники!N31+[1]объёмники!N39</f>
        <v>0.80059999999999998</v>
      </c>
      <c r="M26" s="92"/>
      <c r="N26" s="114" t="s">
        <v>38</v>
      </c>
      <c r="O26" s="115">
        <f>SUM(P26:S26)</f>
        <v>0</v>
      </c>
      <c r="P26" s="116">
        <v>0</v>
      </c>
      <c r="Q26" s="116">
        <v>0</v>
      </c>
      <c r="R26" s="116">
        <v>0</v>
      </c>
      <c r="S26" s="117">
        <v>0</v>
      </c>
      <c r="T26" s="118">
        <f>SUM(U26:X26)</f>
        <v>0.64892782800000015</v>
      </c>
      <c r="U26" s="116">
        <v>0</v>
      </c>
      <c r="V26" s="116">
        <f>J26*0.52236</f>
        <v>0.23072641200000005</v>
      </c>
      <c r="W26" s="116">
        <f>K26*0.53</f>
        <v>0</v>
      </c>
      <c r="X26" s="117">
        <f>L26*0.52236</f>
        <v>0.41820141600000005</v>
      </c>
      <c r="Y26" s="121"/>
      <c r="Z26" s="113"/>
      <c r="AA26" s="114" t="s">
        <v>38</v>
      </c>
      <c r="AB26" s="115">
        <f>SUM(AC26:AF26)</f>
        <v>0</v>
      </c>
      <c r="AC26" s="116">
        <v>0</v>
      </c>
      <c r="AD26" s="116">
        <v>0</v>
      </c>
      <c r="AE26" s="116">
        <v>0</v>
      </c>
      <c r="AF26" s="117">
        <v>0</v>
      </c>
      <c r="AG26" s="118">
        <f>SUM(AH26:AK26)</f>
        <v>0.59337217199999992</v>
      </c>
      <c r="AH26" s="116">
        <v>0</v>
      </c>
      <c r="AI26" s="116">
        <f>J26-V26</f>
        <v>0.21097358799999999</v>
      </c>
      <c r="AJ26" s="116">
        <f>K26-W26</f>
        <v>0</v>
      </c>
      <c r="AK26" s="117">
        <f>L26-X26</f>
        <v>0.38239858399999993</v>
      </c>
    </row>
    <row r="27" spans="1:38" ht="15" hidden="1" customHeight="1">
      <c r="A27" s="32"/>
      <c r="B27" s="33" t="s">
        <v>39</v>
      </c>
      <c r="C27" s="34">
        <f>SUM(D27:G27)</f>
        <v>0</v>
      </c>
      <c r="D27" s="35">
        <v>0</v>
      </c>
      <c r="E27" s="35">
        <v>0</v>
      </c>
      <c r="F27" s="35">
        <v>0</v>
      </c>
      <c r="G27" s="39">
        <v>0</v>
      </c>
      <c r="H27" s="37">
        <f>SUM(I27:L27)</f>
        <v>0</v>
      </c>
      <c r="I27" s="35">
        <v>0</v>
      </c>
      <c r="J27" s="122">
        <v>0</v>
      </c>
      <c r="K27" s="122">
        <v>0</v>
      </c>
      <c r="L27" s="47">
        <v>0</v>
      </c>
      <c r="M27" s="32"/>
      <c r="N27" s="33" t="s">
        <v>39</v>
      </c>
      <c r="O27" s="34">
        <f>SUM(P27:S27)</f>
        <v>0</v>
      </c>
      <c r="P27" s="35">
        <v>0</v>
      </c>
      <c r="Q27" s="35">
        <v>0</v>
      </c>
      <c r="R27" s="35">
        <v>0</v>
      </c>
      <c r="S27" s="39">
        <v>0</v>
      </c>
      <c r="T27" s="34">
        <f>SUM(U27:X27)</f>
        <v>0</v>
      </c>
      <c r="U27" s="35">
        <v>0</v>
      </c>
      <c r="V27" s="35">
        <v>0</v>
      </c>
      <c r="W27" s="35">
        <v>0</v>
      </c>
      <c r="X27" s="39">
        <v>0</v>
      </c>
      <c r="Y27" s="121"/>
      <c r="Z27" s="32"/>
      <c r="AA27" s="33" t="s">
        <v>39</v>
      </c>
      <c r="AB27" s="34">
        <f>SUM(AC27:AF27)</f>
        <v>0</v>
      </c>
      <c r="AC27" s="35">
        <v>0</v>
      </c>
      <c r="AD27" s="35">
        <v>0</v>
      </c>
      <c r="AE27" s="35">
        <v>0</v>
      </c>
      <c r="AF27" s="39">
        <v>0</v>
      </c>
      <c r="AG27" s="34">
        <f>SUM(AH27:AK27)</f>
        <v>0</v>
      </c>
      <c r="AH27" s="35">
        <v>0</v>
      </c>
      <c r="AI27" s="35">
        <v>0</v>
      </c>
      <c r="AJ27" s="35">
        <v>0</v>
      </c>
      <c r="AK27" s="39">
        <v>0</v>
      </c>
    </row>
    <row r="28" spans="1:38" ht="15" hidden="1" customHeight="1">
      <c r="A28" s="32" t="s">
        <v>40</v>
      </c>
      <c r="B28" s="123" t="s">
        <v>41</v>
      </c>
      <c r="C28" s="34">
        <f>SUM(D28:G28)</f>
        <v>0</v>
      </c>
      <c r="D28" s="35">
        <v>0</v>
      </c>
      <c r="E28" s="35">
        <v>0</v>
      </c>
      <c r="F28" s="35">
        <v>0</v>
      </c>
      <c r="G28" s="39">
        <v>0</v>
      </c>
      <c r="H28" s="37">
        <f>SUM(I28:L28)</f>
        <v>0</v>
      </c>
      <c r="I28" s="35">
        <v>0</v>
      </c>
      <c r="J28" s="122">
        <v>0</v>
      </c>
      <c r="K28" s="122">
        <v>0</v>
      </c>
      <c r="L28" s="47">
        <v>0</v>
      </c>
      <c r="M28" s="32"/>
      <c r="N28" s="123" t="s">
        <v>41</v>
      </c>
      <c r="O28" s="34">
        <f>SUM(P28:S28)</f>
        <v>0</v>
      </c>
      <c r="P28" s="35">
        <v>0</v>
      </c>
      <c r="Q28" s="35">
        <v>0</v>
      </c>
      <c r="R28" s="35">
        <v>0</v>
      </c>
      <c r="S28" s="39">
        <v>0</v>
      </c>
      <c r="T28" s="34">
        <f>SUM(U28:X28)</f>
        <v>0</v>
      </c>
      <c r="U28" s="35">
        <v>0</v>
      </c>
      <c r="V28" s="35">
        <v>0</v>
      </c>
      <c r="W28" s="35">
        <v>0</v>
      </c>
      <c r="X28" s="39">
        <v>0</v>
      </c>
      <c r="Y28" s="121"/>
      <c r="Z28" s="32" t="s">
        <v>40</v>
      </c>
      <c r="AA28" s="123" t="s">
        <v>41</v>
      </c>
      <c r="AB28" s="34">
        <f>SUM(AC28:AF28)</f>
        <v>0</v>
      </c>
      <c r="AC28" s="35">
        <v>0</v>
      </c>
      <c r="AD28" s="35">
        <v>0</v>
      </c>
      <c r="AE28" s="35">
        <v>0</v>
      </c>
      <c r="AF28" s="39">
        <v>0</v>
      </c>
      <c r="AG28" s="34">
        <f>SUM(AH28:AK28)</f>
        <v>0</v>
      </c>
      <c r="AH28" s="35">
        <v>0</v>
      </c>
      <c r="AI28" s="35">
        <v>0</v>
      </c>
      <c r="AJ28" s="35">
        <v>0</v>
      </c>
      <c r="AK28" s="39">
        <v>0</v>
      </c>
    </row>
    <row r="29" spans="1:38" ht="15" customHeight="1">
      <c r="A29" s="32"/>
      <c r="B29" s="123" t="str">
        <f>'[1]Лист4.1факт 2020'!B30</f>
        <v xml:space="preserve">в том числе Население </v>
      </c>
      <c r="C29" s="51"/>
      <c r="D29" s="52"/>
      <c r="E29" s="52"/>
      <c r="F29" s="52"/>
      <c r="G29" s="53"/>
      <c r="H29" s="51">
        <f>L29</f>
        <v>0.45329999999999998</v>
      </c>
      <c r="I29" s="52"/>
      <c r="J29" s="124"/>
      <c r="K29" s="124"/>
      <c r="L29" s="125">
        <f>[1]объёмники!N39</f>
        <v>0.45329999999999998</v>
      </c>
      <c r="M29" s="32"/>
      <c r="N29" s="123" t="s">
        <v>42</v>
      </c>
      <c r="O29" s="51"/>
      <c r="P29" s="52"/>
      <c r="Q29" s="52"/>
      <c r="R29" s="52"/>
      <c r="S29" s="53"/>
      <c r="T29" s="51"/>
      <c r="U29" s="52"/>
      <c r="V29" s="52"/>
      <c r="W29" s="52"/>
      <c r="X29" s="54">
        <f>L29*0.52236</f>
        <v>0.23678578800000002</v>
      </c>
      <c r="Y29" s="126"/>
      <c r="Z29" s="32"/>
      <c r="AA29" s="123" t="s">
        <v>42</v>
      </c>
      <c r="AB29" s="51"/>
      <c r="AC29" s="52"/>
      <c r="AD29" s="52"/>
      <c r="AE29" s="52"/>
      <c r="AF29" s="53"/>
      <c r="AG29" s="51"/>
      <c r="AH29" s="52"/>
      <c r="AI29" s="52"/>
      <c r="AJ29" s="52"/>
      <c r="AK29" s="54">
        <f>L29-X29</f>
        <v>0.21651421199999996</v>
      </c>
    </row>
    <row r="30" spans="1:38" ht="32.25" customHeight="1" thickBot="1">
      <c r="A30" s="127" t="s">
        <v>43</v>
      </c>
      <c r="B30" s="128" t="s">
        <v>44</v>
      </c>
      <c r="C30" s="129">
        <f>SUM(D30:G30)</f>
        <v>0</v>
      </c>
      <c r="D30" s="130">
        <v>0</v>
      </c>
      <c r="E30" s="130">
        <v>0</v>
      </c>
      <c r="F30" s="130">
        <v>0</v>
      </c>
      <c r="G30" s="131">
        <v>0</v>
      </c>
      <c r="H30" s="132">
        <f>I30+J30+K30+L30</f>
        <v>58.59229876600007</v>
      </c>
      <c r="I30" s="133">
        <v>0</v>
      </c>
      <c r="J30" s="133">
        <f>[1]Лист6!E26</f>
        <v>0</v>
      </c>
      <c r="K30" s="134">
        <f>[1]объёмники!B60+1.335334*0+0.093*0</f>
        <v>58.59229876600007</v>
      </c>
      <c r="L30" s="133">
        <f>[1]Лист6!G26</f>
        <v>0</v>
      </c>
      <c r="M30" s="135">
        <f>H25/H8</f>
        <v>1.4124877412473473E-2</v>
      </c>
      <c r="N30" s="136" t="s">
        <v>44</v>
      </c>
      <c r="O30" s="137">
        <f>SUM(P30:S30)</f>
        <v>0</v>
      </c>
      <c r="P30" s="138">
        <v>0</v>
      </c>
      <c r="Q30" s="138">
        <v>0</v>
      </c>
      <c r="R30" s="138">
        <v>0</v>
      </c>
      <c r="S30" s="139">
        <v>0</v>
      </c>
      <c r="T30" s="140">
        <f>U30+V30+W30+X30</f>
        <v>30.4178531834078</v>
      </c>
      <c r="U30" s="141">
        <v>0</v>
      </c>
      <c r="V30" s="141">
        <f>[1]Лист6!Q26</f>
        <v>0</v>
      </c>
      <c r="W30" s="141">
        <f>K30*0.52236-0.263-0.02322+0.0978</f>
        <v>30.4178531834078</v>
      </c>
      <c r="X30" s="141">
        <f>[1]Лист6!S26</f>
        <v>0</v>
      </c>
      <c r="Y30" s="142"/>
      <c r="Z30" s="143" t="s">
        <v>43</v>
      </c>
      <c r="AA30" s="136" t="s">
        <v>44</v>
      </c>
      <c r="AB30" s="137">
        <f>SUM(AC30:AF30)</f>
        <v>0</v>
      </c>
      <c r="AC30" s="138">
        <v>0</v>
      </c>
      <c r="AD30" s="138">
        <v>0</v>
      </c>
      <c r="AE30" s="138">
        <v>0</v>
      </c>
      <c r="AF30" s="139">
        <v>0</v>
      </c>
      <c r="AG30" s="140">
        <f>AH30+AI30+AJ30+AK30</f>
        <v>28.17444558259227</v>
      </c>
      <c r="AH30" s="141">
        <v>0</v>
      </c>
      <c r="AI30" s="141">
        <f>[1]Лист6!AC26</f>
        <v>0</v>
      </c>
      <c r="AJ30" s="141">
        <f>K30-W30</f>
        <v>28.17444558259227</v>
      </c>
      <c r="AK30" s="141">
        <f>[1]Лист6!AE26</f>
        <v>0</v>
      </c>
    </row>
    <row r="31" spans="1:38" ht="32.25" customHeight="1" thickBot="1">
      <c r="A31" s="144"/>
      <c r="B31" s="145" t="s">
        <v>45</v>
      </c>
      <c r="C31" s="146"/>
      <c r="D31" s="146"/>
      <c r="E31" s="146"/>
      <c r="F31" s="146"/>
      <c r="G31" s="146"/>
      <c r="H31" s="147">
        <f>H30+H26</f>
        <v>59.83459876600007</v>
      </c>
      <c r="I31" s="147">
        <f>I30+I26</f>
        <v>0</v>
      </c>
      <c r="J31" s="147">
        <f>J30+J26</f>
        <v>0.44170000000000004</v>
      </c>
      <c r="K31" s="147">
        <f>K30+K26</f>
        <v>58.59229876600007</v>
      </c>
      <c r="L31" s="147">
        <f>L30+L26</f>
        <v>0.80059999999999998</v>
      </c>
      <c r="M31" s="148">
        <f>1-M30</f>
        <v>0.98587512258752652</v>
      </c>
      <c r="N31" s="145" t="s">
        <v>45</v>
      </c>
      <c r="O31" s="145" t="s">
        <v>45</v>
      </c>
      <c r="P31" s="146"/>
      <c r="Q31" s="146"/>
      <c r="R31" s="146"/>
      <c r="S31" s="146"/>
      <c r="T31" s="146">
        <f>T30+T26</f>
        <v>31.066781011407802</v>
      </c>
      <c r="U31" s="147">
        <f>U30+U26</f>
        <v>0</v>
      </c>
      <c r="V31" s="147">
        <f>V30+V26</f>
        <v>0.23072641200000005</v>
      </c>
      <c r="W31" s="147">
        <f>W30+W26</f>
        <v>30.4178531834078</v>
      </c>
      <c r="X31" s="147">
        <f>X30+X26</f>
        <v>0.41820141600000005</v>
      </c>
      <c r="Y31" s="149"/>
      <c r="Z31" s="150"/>
      <c r="AA31" s="145" t="s">
        <v>45</v>
      </c>
      <c r="AB31" s="145" t="s">
        <v>45</v>
      </c>
      <c r="AC31" s="146"/>
      <c r="AD31" s="146"/>
      <c r="AE31" s="146"/>
      <c r="AF31" s="146"/>
      <c r="AG31" s="146">
        <f>AG30+AG26</f>
        <v>28.767817754592269</v>
      </c>
      <c r="AH31" s="147">
        <f>AH30+AH26</f>
        <v>0</v>
      </c>
      <c r="AI31" s="147">
        <f>AI30+AI26</f>
        <v>0.21097358799999999</v>
      </c>
      <c r="AJ31" s="147">
        <f>AJ30+AJ26</f>
        <v>28.17444558259227</v>
      </c>
      <c r="AK31" s="147">
        <f>AK30+AK26</f>
        <v>0.38239858399999993</v>
      </c>
      <c r="AL31" s="149"/>
    </row>
    <row r="32" spans="1:38" ht="55.5" customHeight="1">
      <c r="A32" s="3"/>
      <c r="B32" s="151" t="s">
        <v>46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3" t="s">
        <v>47</v>
      </c>
      <c r="T32" s="154"/>
    </row>
    <row r="33" spans="1:34" ht="40.5" customHeight="1">
      <c r="A33" s="3"/>
      <c r="B33" s="155" t="s">
        <v>48</v>
      </c>
      <c r="C33" s="156"/>
      <c r="D33" s="156"/>
      <c r="E33" s="156"/>
      <c r="F33" s="156"/>
      <c r="G33" s="156"/>
      <c r="H33" s="156"/>
      <c r="I33" s="157"/>
      <c r="J33" s="158"/>
      <c r="K33" s="159">
        <f>H8-H25</f>
        <v>66.328159999999997</v>
      </c>
      <c r="L33" s="158"/>
      <c r="M33" s="160">
        <f>H31/H24</f>
        <v>0.98436618273136689</v>
      </c>
    </row>
    <row r="34" spans="1:34" ht="26.25">
      <c r="A34" s="3"/>
      <c r="B34" s="161" t="s">
        <v>49</v>
      </c>
      <c r="C34" s="46"/>
      <c r="D34" s="46"/>
      <c r="E34" s="46"/>
      <c r="F34" s="46"/>
      <c r="G34" s="46"/>
      <c r="H34" s="162">
        <f>H8-H25</f>
        <v>66.328159999999997</v>
      </c>
      <c r="I34" s="46"/>
      <c r="J34" s="4"/>
      <c r="K34" s="4"/>
      <c r="M34" s="163" t="s">
        <v>47</v>
      </c>
      <c r="N34" s="161" t="s">
        <v>49</v>
      </c>
      <c r="O34" s="46"/>
      <c r="P34" s="46"/>
      <c r="Q34" s="46"/>
      <c r="R34" s="46"/>
      <c r="S34" s="46"/>
      <c r="T34" s="164">
        <f>T8-T25</f>
        <v>34.438285276880009</v>
      </c>
      <c r="U34" s="46"/>
      <c r="AA34" s="161" t="s">
        <v>49</v>
      </c>
      <c r="AB34" s="46"/>
      <c r="AC34" s="46"/>
      <c r="AD34" s="46"/>
      <c r="AE34" s="46"/>
      <c r="AF34" s="46"/>
      <c r="AG34" s="164">
        <f>AG8-AG25</f>
        <v>31.889874723119988</v>
      </c>
      <c r="AH34" s="46"/>
    </row>
    <row r="35" spans="1:34" ht="14.25" customHeight="1">
      <c r="A35" s="4"/>
      <c r="B35" s="165" t="s">
        <v>49</v>
      </c>
      <c r="C35" s="46"/>
      <c r="D35" s="46"/>
      <c r="E35" s="46"/>
      <c r="F35" s="46"/>
      <c r="G35" s="46"/>
      <c r="H35" s="162">
        <f>H38/(100-9.7901)%</f>
        <v>66.328159999999997</v>
      </c>
      <c r="I35" s="46"/>
      <c r="J35" s="4"/>
      <c r="K35" s="4"/>
      <c r="N35" s="165" t="s">
        <v>49</v>
      </c>
      <c r="O35" s="46"/>
      <c r="P35" s="46"/>
      <c r="Q35" s="46"/>
      <c r="R35" s="46"/>
      <c r="S35" s="46"/>
      <c r="T35" s="164">
        <f>T38/(100-9.79)%</f>
        <v>34.438285276880002</v>
      </c>
      <c r="U35" s="46"/>
      <c r="AA35" s="165" t="s">
        <v>49</v>
      </c>
      <c r="AB35" s="46"/>
      <c r="AC35" s="46"/>
      <c r="AD35" s="46"/>
      <c r="AE35" s="46"/>
      <c r="AF35" s="46"/>
      <c r="AG35" s="164">
        <f>AG38/(100-9.79)%</f>
        <v>31.889874723119984</v>
      </c>
      <c r="AH35" s="46"/>
    </row>
    <row r="36" spans="1:34" ht="15.75" customHeight="1">
      <c r="A36" s="4"/>
      <c r="B36" s="165" t="s">
        <v>50</v>
      </c>
      <c r="C36" s="46"/>
      <c r="D36" s="46"/>
      <c r="E36" s="46"/>
      <c r="F36" s="46"/>
      <c r="G36" s="46"/>
      <c r="H36" s="166">
        <v>9.7901000000000002E-2</v>
      </c>
      <c r="I36" s="46"/>
      <c r="J36" s="4"/>
      <c r="K36" s="4"/>
      <c r="N36" s="165" t="s">
        <v>50</v>
      </c>
      <c r="O36" s="46"/>
      <c r="P36" s="46"/>
      <c r="Q36" s="46"/>
      <c r="R36" s="46"/>
      <c r="S36" s="46"/>
      <c r="T36" s="166">
        <v>9.7900000000000001E-2</v>
      </c>
      <c r="U36" s="46"/>
      <c r="AA36" s="165" t="s">
        <v>50</v>
      </c>
      <c r="AB36" s="46"/>
      <c r="AC36" s="46"/>
      <c r="AD36" s="46"/>
      <c r="AE36" s="46"/>
      <c r="AF36" s="46"/>
      <c r="AG36" s="166">
        <v>9.7900000000000001E-2</v>
      </c>
      <c r="AH36" s="46"/>
    </row>
    <row r="37" spans="1:34" ht="15.75" customHeight="1">
      <c r="A37" s="4"/>
      <c r="B37" s="167" t="s">
        <v>51</v>
      </c>
      <c r="C37" s="46"/>
      <c r="D37" s="46"/>
      <c r="E37" s="46"/>
      <c r="F37" s="46"/>
      <c r="G37" s="46"/>
      <c r="H37" s="168">
        <f>H34*H36</f>
        <v>6.4935931921599996</v>
      </c>
      <c r="I37" s="169">
        <f>H37/H34</f>
        <v>9.7901000000000002E-2</v>
      </c>
      <c r="J37" s="4"/>
      <c r="K37" s="4"/>
      <c r="N37" s="167" t="s">
        <v>51</v>
      </c>
      <c r="O37" s="46"/>
      <c r="P37" s="46"/>
      <c r="Q37" s="46"/>
      <c r="R37" s="46"/>
      <c r="S37" s="46"/>
      <c r="T37" s="168">
        <f>T34*T36</f>
        <v>3.3715081286065529</v>
      </c>
      <c r="U37" s="169">
        <f>T37/T34</f>
        <v>9.7900000000000001E-2</v>
      </c>
      <c r="AA37" s="167" t="s">
        <v>51</v>
      </c>
      <c r="AB37" s="46"/>
      <c r="AC37" s="46"/>
      <c r="AD37" s="46"/>
      <c r="AE37" s="46"/>
      <c r="AF37" s="46"/>
      <c r="AG37" s="168">
        <f>AG34*AG36</f>
        <v>3.1220187353934468</v>
      </c>
      <c r="AH37" s="169">
        <f>AG37/AG34</f>
        <v>9.7900000000000001E-2</v>
      </c>
    </row>
    <row r="38" spans="1:34">
      <c r="A38" s="4"/>
      <c r="B38" s="165" t="s">
        <v>52</v>
      </c>
      <c r="C38" s="46"/>
      <c r="D38" s="46"/>
      <c r="E38" s="46"/>
      <c r="F38" s="46"/>
      <c r="G38" s="46"/>
      <c r="H38" s="164">
        <f>H34-H37</f>
        <v>59.834566807839998</v>
      </c>
      <c r="I38" s="46"/>
      <c r="J38" s="4"/>
      <c r="K38" s="4"/>
      <c r="N38" s="165" t="s">
        <v>52</v>
      </c>
      <c r="O38" s="46"/>
      <c r="P38" s="46"/>
      <c r="Q38" s="46"/>
      <c r="R38" s="46"/>
      <c r="S38" s="46"/>
      <c r="T38" s="164">
        <f>T34-T37</f>
        <v>31.066777148273456</v>
      </c>
      <c r="U38" s="46"/>
      <c r="AA38" s="165" t="s">
        <v>52</v>
      </c>
      <c r="AB38" s="46"/>
      <c r="AC38" s="46"/>
      <c r="AD38" s="46"/>
      <c r="AE38" s="46"/>
      <c r="AF38" s="46"/>
      <c r="AG38" s="164">
        <f>AG34-AG37</f>
        <v>28.767855987726541</v>
      </c>
      <c r="AH38" s="46"/>
    </row>
    <row r="39" spans="1:34" ht="12.75" customHeight="1">
      <c r="A39" s="4"/>
      <c r="B39" s="170"/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34" ht="12.75" customHeight="1">
      <c r="A40" s="4"/>
      <c r="B40" s="171"/>
      <c r="C40" s="171"/>
      <c r="D40" s="171"/>
      <c r="E40" s="171"/>
      <c r="F40" s="171"/>
      <c r="G40" s="171"/>
      <c r="H40" s="172">
        <f>[1]объёмники!Q71</f>
        <v>6.4935999999999998</v>
      </c>
      <c r="I40" s="171"/>
      <c r="J40" s="173"/>
      <c r="K40" s="171"/>
      <c r="L40" s="171"/>
      <c r="T40" s="2">
        <f>[1]объёмники!O71</f>
        <v>3.3714999999999997</v>
      </c>
      <c r="AG40" s="2">
        <f>[1]объёмники!P71</f>
        <v>3.1221000000000001</v>
      </c>
    </row>
    <row r="41" spans="1:34" ht="12.75" customHeight="1">
      <c r="A41" s="4"/>
      <c r="B41" s="170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T41" s="174"/>
    </row>
    <row r="42" spans="1:34" ht="12.75" customHeight="1"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T42" s="2">
        <f>33.006985+1.4313</f>
        <v>34.438285</v>
      </c>
      <c r="U42" s="175">
        <f>T42-T34</f>
        <v>-2.7688000869829921E-7</v>
      </c>
    </row>
    <row r="43" spans="1:34">
      <c r="B43" s="176"/>
      <c r="C43" s="177"/>
      <c r="D43" s="177"/>
      <c r="E43" s="177"/>
      <c r="F43" s="177"/>
      <c r="G43" s="177"/>
      <c r="H43" s="177"/>
      <c r="I43" s="177"/>
      <c r="J43" s="177"/>
      <c r="K43" s="177"/>
      <c r="L43" s="177"/>
      <c r="T43" s="2">
        <f>T42*T36</f>
        <v>3.3715081014999999</v>
      </c>
    </row>
    <row r="44" spans="1:34">
      <c r="B44" s="176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T44" s="2">
        <f>T42-T43</f>
        <v>31.066776898500002</v>
      </c>
    </row>
  </sheetData>
  <mergeCells count="16">
    <mergeCell ref="T5:X5"/>
    <mergeCell ref="Z5:Z6"/>
    <mergeCell ref="AA5:AA6"/>
    <mergeCell ref="AB5:AF5"/>
    <mergeCell ref="AG5:AK5"/>
    <mergeCell ref="B32:L32"/>
    <mergeCell ref="A3:L3"/>
    <mergeCell ref="M3:X3"/>
    <mergeCell ref="Z3:AK3"/>
    <mergeCell ref="A5:A6"/>
    <mergeCell ref="B5:B6"/>
    <mergeCell ref="C5:G5"/>
    <mergeCell ref="H5:L5"/>
    <mergeCell ref="M5:M6"/>
    <mergeCell ref="N5:N6"/>
    <mergeCell ref="O5:S5"/>
  </mergeCells>
  <pageMargins left="0.47" right="0.4" top="1" bottom="1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Лист4.1(2023)</vt:lpstr>
      <vt:lpstr>'Лист4.1(2023)'!Область_печати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2023-01-30T08:24:06Z</dcterms:created>
  <dcterms:modified xsi:type="dcterms:W3CDTF">2023-01-30T08:24:33Z</dcterms:modified>
</cp:coreProperties>
</file>