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0275" windowHeight="10170" firstSheet="1" activeTab="1"/>
  </bookViews>
  <sheets>
    <sheet name="предложения о размере тарифов" sheetId="1" r:id="rId1"/>
    <sheet name="НВВ потери" sheetId="2" r:id="rId2"/>
    <sheet name="предложения по НВВ" sheetId="3" r:id="rId3"/>
    <sheet name="Баланс электроэнергии 2013год" sheetId="4" r:id="rId4"/>
  </sheets>
  <externalReferences>
    <externalReference r:id="rId7"/>
    <externalReference r:id="rId8"/>
  </externalReferences>
  <definedNames>
    <definedName name="anscount" hidden="1">1</definedName>
    <definedName name="god">'[1]Титульный'!$M$5</definedName>
    <definedName name="LT_COLUMNS_VISIBILITY_CONTROLS">#REF!</definedName>
    <definedName name="LT_CORRECTION_NVV_WITH_CORRECTION_ROW">#REF!</definedName>
    <definedName name="LT_CORRECTION_ON_FACT_DATA_ROW">#REF!</definedName>
    <definedName name="LT_NUCC_ROW">#REF!</definedName>
    <definedName name="LT_NUMERIC_AREA">#REF!,#REF!,#REF!,#REF!,#REF!,#REF!,#REF!,#REF!</definedName>
    <definedName name="LT_UCC_ROW">#REF!</definedName>
    <definedName name="LT_VALIDATION_5_13">#REF!</definedName>
    <definedName name="LT_VALIDATION_COSTS_6_1_VS_6_1_1">#REF!</definedName>
    <definedName name="LT_VALIDATION_DEAL_PAGES">#REF!</definedName>
    <definedName name="NVV_BY_LEVELS_SMOOTHING_TOTAL_VALUES">'[1]НВВ по уровням'!$F$25,'[1]НВВ по уровням'!$F$38,'[1]НВВ по уровням'!$F$51,'[1]НВВ по уровням'!$F$64,'[1]НВВ по уровням'!$F$77,'[1]НВВ по уровням'!$F$90,'[1]НВВ по уровням'!$F$103,'[1]НВВ по уровням'!$F$116,'[1]НВВ по уровням'!$F$129,'[1]НВВ по уровням'!$F$142,'[1]НВВ по уровням'!$F$155,'[1]НВВ по уровням'!$F$168,'[1]НВВ по уровням'!$F$181,'[1]НВВ по уровням'!$F$194,'[1]НВВ по уровням'!$F$207,'[1]НВВ по уровням'!$F$220,'[1]НВВ по уровням'!$F$233,'[1]НВВ по уровням'!$F$246,'[1]НВВ по уровням'!$F$259,'[1]НВВ по уровням'!$F$272,'[1]НВВ по уровням'!$F$285,'[1]НВВ по уровням'!$F$298,'[1]НВВ по уровням'!$F$311,'[1]НВВ по уровням'!$F$324,'[1]НВВ по уровням'!$F$337,'[1]НВВ по уровням'!$F$350</definedName>
    <definedName name="NVV_BY_LEVELS_SMOOTHING_YEARS">'[1]НВВ по уровням'!$C$25,'[1]НВВ по уровням'!$C$38,'[1]НВВ по уровням'!$C$51,'[1]НВВ по уровням'!$C$64,'[1]НВВ по уровням'!$C$77,'[1]НВВ по уровням'!$C$90,'[1]НВВ по уровням'!$C$103,'[1]НВВ по уровням'!$C$116,'[1]НВВ по уровням'!$C$129,'[1]НВВ по уровням'!$C$142,'[1]НВВ по уровням'!$C$155,'[1]НВВ по уровням'!$C$168,'[1]НВВ по уровням'!$C$181,'[1]НВВ по уровням'!$C$194,'[1]НВВ по уровням'!$C$207,'[1]НВВ по уровням'!$C$220,'[1]НВВ по уровням'!$C$233,'[1]НВВ по уровням'!$C$246,'[1]НВВ по уровням'!$C$259,'[1]НВВ по уровням'!$C$272,'[1]НВВ по уровням'!$C$285,'[1]НВВ по уровням'!$C$298,'[1]НВВ по уровням'!$C$311,'[1]НВВ по уровням'!$C$324,'[1]НВВ по уровням'!$C$337,'[1]НВВ по уровням'!$C$350</definedName>
    <definedName name="org">'[2]Титульный'!$G$16</definedName>
    <definedName name="P19_T1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ITLE_CONTACTS_DATA">'[1]Титульный'!$F$49:$F$50,'[1]Титульный'!$F$52:$F$53,'[1]Титульный'!$F$55:$F$56,'[1]Титульный'!$F$58:$F$61</definedName>
  </definedNames>
  <calcPr fullCalcOnLoad="1"/>
</workbook>
</file>

<file path=xl/sharedStrings.xml><?xml version="1.0" encoding="utf-8"?>
<sst xmlns="http://schemas.openxmlformats.org/spreadsheetml/2006/main" count="401" uniqueCount="278">
  <si>
    <t>№ п.п.</t>
  </si>
  <si>
    <t>Наименование</t>
  </si>
  <si>
    <t>Единицы измерения</t>
  </si>
  <si>
    <t>1.</t>
  </si>
  <si>
    <t>2.</t>
  </si>
  <si>
    <t>3.</t>
  </si>
  <si>
    <t>4.</t>
  </si>
  <si>
    <t>руб/МВт мес.</t>
  </si>
  <si>
    <t>руб/МВтч</t>
  </si>
  <si>
    <t>Плата за услуги на содержание электрических сетей по диапазонам напряжения в расчете на 1 МВт</t>
  </si>
  <si>
    <t>Плата за услуги на содержание электрических сетей по диапазонам напряжения в расчете на 1 МВтч</t>
  </si>
  <si>
    <t>"Алтайэнерго"</t>
  </si>
  <si>
    <t>"ГАЭС"</t>
  </si>
  <si>
    <t>"Красноярскэнерго"</t>
  </si>
  <si>
    <t>"Кузбассэнерго-РЭС"</t>
  </si>
  <si>
    <t>"Омскэнерго"</t>
  </si>
  <si>
    <t>"Хакасэнерго"</t>
  </si>
  <si>
    <t>"Читаэнерго"</t>
  </si>
  <si>
    <t>Ставка на оплату технологического расхода (потерь ) электрической энергии на ее передачу по сетям</t>
  </si>
  <si>
    <t>руб./МВтч</t>
  </si>
  <si>
    <t>Средний одноставочный тариф</t>
  </si>
  <si>
    <t>Период регулирования, 2015 г.</t>
  </si>
  <si>
    <t>%</t>
  </si>
  <si>
    <t>№ п/п</t>
  </si>
  <si>
    <t>1 полугодие</t>
  </si>
  <si>
    <t>2 полугодие</t>
  </si>
  <si>
    <t>2015 г.</t>
  </si>
  <si>
    <t>Методы регулирования по периодам</t>
  </si>
  <si>
    <t>Показатели</t>
  </si>
  <si>
    <t>Единица измерения</t>
  </si>
  <si>
    <t>2013 год план (утверждённый органами регулирования)</t>
  </si>
  <si>
    <t>2013 год факт</t>
  </si>
  <si>
    <t>2014 год план (утверждённый органами регулирования)</t>
  </si>
  <si>
    <t>2014 год факт</t>
  </si>
  <si>
    <t>2015 год план (утверждённый органами регулирования)</t>
  </si>
  <si>
    <t>2016 год план (утверждённый органами регулирования)</t>
  </si>
  <si>
    <t>2017 год план (утверждённый органами регулирования)</t>
  </si>
  <si>
    <t>2018 год план (утверждённый органами регулирования)</t>
  </si>
  <si>
    <t>2018 год план на I полугодие (утверждённый органами регулирования)</t>
  </si>
  <si>
    <t>2018 год план на II полугодие (утверждённый органами регулирования)</t>
  </si>
  <si>
    <t>2019 год план на I полугодие</t>
  </si>
  <si>
    <t>2019 план на II полугодие</t>
  </si>
  <si>
    <t>Расчёт коэффициента индексации</t>
  </si>
  <si>
    <t>1.1</t>
  </si>
  <si>
    <t>инфляция</t>
  </si>
  <si>
    <t>1.2</t>
  </si>
  <si>
    <t>индекс эффективности операционных расходов</t>
  </si>
  <si>
    <t>1.3</t>
  </si>
  <si>
    <t>количество активов</t>
  </si>
  <si>
    <t>у.е.</t>
  </si>
  <si>
    <t>1.4</t>
  </si>
  <si>
    <t>индекс изменения количества активов</t>
  </si>
  <si>
    <t>1.5</t>
  </si>
  <si>
    <t>коэффициент эластичности затрат по росту активов</t>
  </si>
  <si>
    <t>1.6</t>
  </si>
  <si>
    <t>итого коэффициент индексации</t>
  </si>
  <si>
    <t>Расчёт подконтрольных расходов</t>
  </si>
  <si>
    <t>2.1</t>
  </si>
  <si>
    <t>Материальные затраты</t>
  </si>
  <si>
    <t>тыс.руб.</t>
  </si>
  <si>
    <t>2.1.1</t>
  </si>
  <si>
    <t>Вспомогательные материалы</t>
  </si>
  <si>
    <t>2.1.1.1</t>
  </si>
  <si>
    <t>ГСМ</t>
  </si>
  <si>
    <t>2.1.1.2</t>
  </si>
  <si>
    <t>прочие вспомогательные материалы</t>
  </si>
  <si>
    <t>2.1.2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</si>
  <si>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</si>
  <si>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2.2</t>
  </si>
  <si>
    <t>Расходы на оплату труда (без отчислений на социальные нужды)</t>
  </si>
  <si>
    <t>2.3</t>
  </si>
  <si>
    <t>Прочие расходы, всего, в т.ч.:</t>
  </si>
  <si>
    <t>2.3.1</t>
  </si>
  <si>
    <t>Ремонт основных фондов</t>
  </si>
  <si>
    <t>2.3.2</t>
  </si>
  <si>
    <t>Работы и услуги непроизводственного характера</t>
  </si>
  <si>
    <t>2.3.2.1</t>
  </si>
  <si>
    <t>Услуги связи</t>
  </si>
  <si>
    <t>2.3.2.2</t>
  </si>
  <si>
    <t>Расходы на охрану и пожарную безопасность</t>
  </si>
  <si>
    <t>2.3.2.3</t>
  </si>
  <si>
    <t>Расходы на услуги коммунального хозяйства</t>
  </si>
  <si>
    <t>2.3.2.4</t>
  </si>
  <si>
    <t>Расходы на юридические услуги</t>
  </si>
  <si>
    <t>2.3.2.5</t>
  </si>
  <si>
    <t>Расходы на информационные услуги</t>
  </si>
  <si>
    <t>2.3.2.6</t>
  </si>
  <si>
    <t>Расходы на консультационные услуги</t>
  </si>
  <si>
    <t>2.3.2.7</t>
  </si>
  <si>
    <t>Расходы на аудиторские услуги</t>
  </si>
  <si>
    <t>2.3.2.8</t>
  </si>
  <si>
    <t>Расходы на сертификацию</t>
  </si>
  <si>
    <t>2.3.2.9</t>
  </si>
  <si>
    <t>Транспортные услуги</t>
  </si>
  <si>
    <t>2.3.2.10</t>
  </si>
  <si>
    <t>Расходы на обеспечение нормальных условий труда и мер по технике безопасности</t>
  </si>
  <si>
    <t>2.3.2.11</t>
  </si>
  <si>
    <t>Расходы на командировки и представительские</t>
  </si>
  <si>
    <t>2.3.2.12</t>
  </si>
  <si>
    <t>Расходы на подготовку кадров</t>
  </si>
  <si>
    <t>2.3.2.13</t>
  </si>
  <si>
    <t>Расходы на страхование</t>
  </si>
  <si>
    <t>2.3.2.14</t>
  </si>
  <si>
    <t>Целевые средства на НИОКР</t>
  </si>
  <si>
    <t>2.3.2.15</t>
  </si>
  <si>
    <t>Содержание управляющей компании</t>
  </si>
  <si>
    <t>2.3.2.16</t>
  </si>
  <si>
    <t>Другие прочие подконтрольные расходы</t>
  </si>
  <si>
    <t>3</t>
  </si>
  <si>
    <t>Внереализационные расходы</t>
  </si>
  <si>
    <t>3.1</t>
  </si>
  <si>
    <t>Расходы на услуги банков</t>
  </si>
  <si>
    <t>3.2</t>
  </si>
  <si>
    <t>расходы на формирование резервов по сомнительным долгам</t>
  </si>
  <si>
    <t>3.3</t>
  </si>
  <si>
    <t>Другие обоснованные внереализационные расходы</t>
  </si>
  <si>
    <t>4</t>
  </si>
  <si>
    <t>Расходы, не учитываемые в целях налогообложения</t>
  </si>
  <si>
    <t>4.1</t>
  </si>
  <si>
    <t>Дивиденды</t>
  </si>
  <si>
    <t>4.2</t>
  </si>
  <si>
    <t>Денежные выплаты социального характера (по коллективному договору)</t>
  </si>
  <si>
    <t>4.3</t>
  </si>
  <si>
    <t>Прочие расходы из прибыли</t>
  </si>
  <si>
    <t>ИТОГО подконтрольные расходы</t>
  </si>
  <si>
    <t>Корректировка подконтрольных расходов, (ΔПРi)</t>
  </si>
  <si>
    <t>Расчёт неподконтрольных расходов</t>
  </si>
  <si>
    <t>5.1</t>
  </si>
  <si>
    <t>Оплата услуг ОАО "ФСК ЕЭС"</t>
  </si>
  <si>
    <t>5.2</t>
  </si>
  <si>
    <t>Электроэнергия на хоз. нужды</t>
  </si>
  <si>
    <t>5.3</t>
  </si>
  <si>
    <t>Теплоэнергия</t>
  </si>
  <si>
    <t>5.4</t>
  </si>
  <si>
    <t>Плата за аренду имущества и лизинг всего, в том числе</t>
  </si>
  <si>
    <t>5.4.1</t>
  </si>
  <si>
    <t>аренда электросетевого хозяйства</t>
  </si>
  <si>
    <t>5.4.2</t>
  </si>
  <si>
    <t>лизинг</t>
  </si>
  <si>
    <t>5.4.3</t>
  </si>
  <si>
    <t>прочая аренда</t>
  </si>
  <si>
    <t>5.5</t>
  </si>
  <si>
    <t>Налоги, всего, в т.ч.:</t>
  </si>
  <si>
    <t>5.5.1</t>
  </si>
  <si>
    <t>плата за землю</t>
  </si>
  <si>
    <t>5.5.2</t>
  </si>
  <si>
    <t>транспортный налог</t>
  </si>
  <si>
    <t>5.5.3</t>
  </si>
  <si>
    <t>прочие налоги и сборы</t>
  </si>
  <si>
    <t>5.5.4</t>
  </si>
  <si>
    <t>налог на имущество</t>
  </si>
  <si>
    <t>5.6</t>
  </si>
  <si>
    <t>Отчисления на социальные нужды</t>
  </si>
  <si>
    <t>5.7</t>
  </si>
  <si>
    <t>% за пользование кредитом</t>
  </si>
  <si>
    <t>5.8</t>
  </si>
  <si>
    <t>Резервный фонд</t>
  </si>
  <si>
    <t>5.9</t>
  </si>
  <si>
    <t>Другие прочие неподконтрольные расходы</t>
  </si>
  <si>
    <t>5.10</t>
  </si>
  <si>
    <t>Налог на прибыль, всего в том числе</t>
  </si>
  <si>
    <t>5.10.1</t>
  </si>
  <si>
    <t>налог на прибыль на величину капитальных вложений</t>
  </si>
  <si>
    <t>5.11</t>
  </si>
  <si>
    <t>Амортизация</t>
  </si>
  <si>
    <t>5.11.1</t>
  </si>
  <si>
    <t>амортизация, учитываемая при налогообложении</t>
  </si>
  <si>
    <t>5.11.2</t>
  </si>
  <si>
    <t>амортизация, не учитываемая при налогообложении</t>
  </si>
  <si>
    <t>5.12</t>
  </si>
  <si>
    <t>Погашение заёмных средств</t>
  </si>
  <si>
    <t>5.13</t>
  </si>
  <si>
    <t>Капитальные вложения - всего, в т.ч.:</t>
  </si>
  <si>
    <t>5.13.1</t>
  </si>
  <si>
    <t>возврат заемных средств на капитальные вложения</t>
  </si>
  <si>
    <t>ИТОГО неподконтрольных расходов</t>
  </si>
  <si>
    <t>Корректировка неподконтрольных расходов, (ΔНРi)</t>
  </si>
  <si>
    <t xml:space="preserve">Расходы, связанные с компенсацией незапланированных расходов / полученный избыток </t>
  </si>
  <si>
    <t>6</t>
  </si>
  <si>
    <t>6.1</t>
  </si>
  <si>
    <t>Расходы, связанные с компенсацией незапланированных расходов всего, в том числе</t>
  </si>
  <si>
    <t>6.1.1</t>
  </si>
  <si>
    <t>выпадающие доходы от технологического присоединения</t>
  </si>
  <si>
    <t>6.2</t>
  </si>
  <si>
    <t xml:space="preserve">Полученный избыток </t>
  </si>
  <si>
    <t>Коэффициент деления по полугодиям</t>
  </si>
  <si>
    <t>7</t>
  </si>
  <si>
    <t>Ставки налогов</t>
  </si>
  <si>
    <t>8.1</t>
  </si>
  <si>
    <t>Ставка налога на прибыль</t>
  </si>
  <si>
    <t>8.2</t>
  </si>
  <si>
    <t>% отчислений на социальные нужды</t>
  </si>
  <si>
    <t>Корректировка на основе фактических данных</t>
  </si>
  <si>
    <t>9.1</t>
  </si>
  <si>
    <t>Результаты деятельности организации (выпадающие или дополнительно полученные доходы), (Bi)</t>
  </si>
  <si>
    <t>9.2</t>
  </si>
  <si>
    <t>9.3</t>
  </si>
  <si>
    <t>Корректировка в связи с уровнем исполнения инвестпрограммы, (Bi корр. ИП)</t>
  </si>
  <si>
    <t>9.4</t>
  </si>
  <si>
    <t>Коэффициент корректировки НВВ с учётом надежности и качества, % (К над)</t>
  </si>
  <si>
    <t>9.5</t>
  </si>
  <si>
    <t>Максимальный процент корректировки П кop i</t>
  </si>
  <si>
    <t>9.6</t>
  </si>
  <si>
    <t>Повышающий (понижающий) коэффициент, (КНКi)</t>
  </si>
  <si>
    <t>Необходимая валовая выручка</t>
  </si>
  <si>
    <t>10</t>
  </si>
  <si>
    <t>Необходимая валовая выручка, всего</t>
  </si>
  <si>
    <t>11</t>
  </si>
  <si>
    <r>
      <t>Корректировка в связи с изменением полезного отпуска и цен,</t>
    </r>
    <r>
      <rPr>
        <i/>
        <sz val="9"/>
        <rFont val="Tahoma"/>
        <family val="2"/>
      </rPr>
      <t xml:space="preserve"> (ПО</t>
    </r>
    <r>
      <rPr>
        <i/>
        <vertAlign val="subscript"/>
        <sz val="9"/>
        <rFont val="Tahoma"/>
        <family val="2"/>
      </rPr>
      <t>i</t>
    </r>
    <r>
      <rPr>
        <i/>
        <sz val="9"/>
        <rFont val="Tahoma"/>
        <family val="2"/>
      </rPr>
      <t>)</t>
    </r>
  </si>
  <si>
    <t>Предложения ЗАО "Энерготехномаш" по установлению НВВ ТСО на 2015-2019 г.г. на услуги по передаче электроэнергии по методу долгосрочной  индексации НВВ г.Улан-Удэ</t>
  </si>
  <si>
    <t>2015 год предложение ТСО</t>
  </si>
  <si>
    <t>2016 год предложение ТСО</t>
  </si>
  <si>
    <t>2017 год предложение ТСО</t>
  </si>
  <si>
    <t>2018 год предложение ТСО</t>
  </si>
  <si>
    <t>2019 год предложение ТСО</t>
  </si>
  <si>
    <t>Необходимая валовая выручка на оплату технологического расхода (потерь) электрической энергии</t>
  </si>
  <si>
    <t>Количество покупной электроэнергии на технологические цели</t>
  </si>
  <si>
    <t>тыс.кВт.ч.</t>
  </si>
  <si>
    <t>Цена покупной электроэнергии на технологические цели</t>
  </si>
  <si>
    <t>руб/Мвтч</t>
  </si>
  <si>
    <t>1.2.</t>
  </si>
  <si>
    <t>1.1.</t>
  </si>
  <si>
    <t>№</t>
  </si>
  <si>
    <t>Ед. изм.</t>
  </si>
  <si>
    <t>Предложения ЗАО "Энерготехномаш"  по установлению НВВ на оплату потерь 2015-2019 гг.</t>
  </si>
  <si>
    <t>2013 факт</t>
  </si>
  <si>
    <t>Необходимая валовая выручка c учётом корректировок (прибыль)</t>
  </si>
  <si>
    <t>ЗАО "ЭТМ"</t>
  </si>
  <si>
    <t>Предложения о размере цен (индивидуальных тарифов) на услуги по передаче электрической энергии по филиалу ЗАО "Энерготехномаш" на 2015 год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</si>
  <si>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</si>
  <si>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</si>
  <si>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</si>
  <si>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</si>
  <si>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</si>
  <si>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</si>
  <si>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</si>
  <si>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</si>
  <si>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</si>
  <si>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</si>
  <si>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</si>
  <si>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</si>
  <si>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</si>
  <si>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</si>
  <si>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</si>
  <si>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</si>
  <si>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</si>
  <si>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</si>
  <si>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</si>
  <si>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</si>
  <si>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</si>
  <si>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</si>
  <si>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</si>
  <si>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</si>
  <si>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</si>
  <si>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</si>
  <si>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</si>
  <si>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</si>
  <si>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</si>
  <si>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</si>
  <si>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</si>
  <si>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</si>
  <si>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</si>
  <si>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</si>
  <si>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</si>
  <si>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</si>
  <si>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</si>
  <si>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</si>
  <si>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</si>
  <si>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</si>
  <si>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</si>
  <si>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</si>
  <si>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</si>
  <si>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2013 год</t>
  </si>
  <si>
    <t>Пояснения:</t>
  </si>
  <si>
    <t xml:space="preserve">1. Отпуск в сеть смежной сетевой организации ОАО "Улан-Удэ Энерго" составляет </t>
  </si>
  <si>
    <t>2. Отпуск в сеть конечным потребителям по уровню СН1</t>
  </si>
  <si>
    <t>3. Отпуск в сеть конечным потребителям по уровню НН</t>
  </si>
  <si>
    <t>Планируемый объем потерь на 2014 год - 1,0749 млн. кВт, утвержден протокол заседания HCN РБ от 28.11.2013 года (не опубликован).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</si>
</sst>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##\ ##\ ##"/>
    <numFmt numFmtId="168" formatCode="0_);\(0\)"/>
    <numFmt numFmtId="169" formatCode="General_)"/>
    <numFmt numFmtId="170" formatCode="_-* #,##0&quot;đ.&quot;_-;\-* #,##0&quot;đ.&quot;_-;_-* &quot;-&quot;&quot;đ.&quot;_-;_-@_-"/>
    <numFmt numFmtId="171" formatCode="_-* #,##0.00&quot;đ.&quot;_-;\-* #,##0.00&quot;đ.&quot;_-;_-* &quot;-&quot;??&quot;đ.&quot;_-;_-@_-"/>
    <numFmt numFmtId="172" formatCode="_(* #,##0_);_(* \(#,##0\);_(* &quot;-&quot;??_);_(@_)"/>
    <numFmt numFmtId="173" formatCode="_-* #,##0_$_-;\-* #,##0_$_-;_-* &quot;-&quot;_$_-;_-@_-"/>
    <numFmt numFmtId="174" formatCode="_-* #,##0.00_$_-;\-* #,##0.00_$_-;_-* &quot;-&quot;??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\$#,##0\ ;\(\$#,##0\)"/>
    <numFmt numFmtId="178" formatCode="_-* #,##0_-;\-* #,##0_-;_-* &quot;-&quot;_-;_-@_-"/>
    <numFmt numFmtId="179" formatCode="_-* #,##0.00_-;\-* #,##0.00_-;_-* &quot;-&quot;??_-;_-@_-"/>
    <numFmt numFmtId="180" formatCode="_-* #,##0.00[$€-1]_-;\-* #,##0.00[$€-1]_-;_-* &quot;-&quot;??[$€-1]_-"/>
    <numFmt numFmtId="181" formatCode="[$-419]General"/>
    <numFmt numFmtId="182" formatCode="_(* #,##0_);_(* \(#,##0\);_(* &quot;-&quot;_);_(@_)"/>
    <numFmt numFmtId="183" formatCode="#,##0_);[Blue]\(#,##0\)"/>
    <numFmt numFmtId="184" formatCode="#\ ##0.000"/>
    <numFmt numFmtId="185" formatCode="_-* #,##0_đ_._-;\-* #,##0_đ_._-;_-* &quot;-&quot;_đ_._-;_-@_-"/>
    <numFmt numFmtId="186" formatCode="_-* #,##0.00_đ_._-;\-* #,##0.00_đ_._-;_-* &quot;-&quot;??_đ_._-;_-@_-"/>
    <numFmt numFmtId="187" formatCode="_(* #,##0.000_);_(* \(#,##0.000\);_(* &quot;-&quot;???_);_(@_)"/>
    <numFmt numFmtId="188" formatCode="_-&quot;Ј&quot;* #,##0_-;\-&quot;Ј&quot;* #,##0_-;_-&quot;Ј&quot;* &quot;-&quot;_-;_-@_-"/>
    <numFmt numFmtId="189" formatCode="_-&quot;Ј&quot;* #,##0.00_-;\-&quot;Ј&quot;* #,##0.00_-;_-&quot;Ј&quot;* &quot;-&quot;??_-;_-@_-"/>
    <numFmt numFmtId="190" formatCode="##,##0.000"/>
    <numFmt numFmtId="191" formatCode="0.0"/>
    <numFmt numFmtId="192" formatCode="_-* #,##0\ _р_._-;\-* #,##0\ _р_._-;_-* &quot;-&quot;\ _р_._-;_-@_-"/>
    <numFmt numFmtId="193" formatCode="_-* #,##0.00\ _р_._-;\-* #,##0.00\ _р_._-;_-* &quot;-&quot;??\ _р_._-;_-@_-"/>
    <numFmt numFmtId="194" formatCode="#,##0.0"/>
    <numFmt numFmtId="195" formatCode="_(* #,##0.00_);_(* \(#,##0.00\);_(* &quot;-&quot;??_);_(@_)"/>
    <numFmt numFmtId="196" formatCode="_([$€]* #,##0.00_);_([$€]* \(#,##0.00\);_([$€]* &quot;-&quot;??_);_(@_)"/>
    <numFmt numFmtId="197" formatCode="_-* #,##0_р_._-;\-* #,##0_р_._-;_-* &quot;-&quot;??_р_._-;_-@_-"/>
    <numFmt numFmtId="198" formatCode="0.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"/>
    <numFmt numFmtId="204" formatCode="0.0000"/>
  </numFmts>
  <fonts count="1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 CYR"/>
      <family val="0"/>
    </font>
    <font>
      <sz val="10"/>
      <name val="Times New Roman"/>
      <family val="1"/>
    </font>
    <font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1"/>
      <name val="Arial"/>
      <family val="2"/>
    </font>
    <font>
      <u val="single"/>
      <sz val="10"/>
      <color indexed="12"/>
      <name val="Courier"/>
      <family val="3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10"/>
      <name val="NTHarmonica"/>
      <family val="0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0"/>
      <color indexed="8"/>
      <name val="Arial Cyr"/>
      <family val="0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8"/>
      <name val="Arial"/>
      <family val="2"/>
    </font>
    <font>
      <b/>
      <sz val="12"/>
      <color indexed="24"/>
      <name val="Arial"/>
      <family val="2"/>
    </font>
    <font>
      <b/>
      <sz val="11"/>
      <color indexed="62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48"/>
      <name val="Calibri"/>
      <family val="2"/>
    </font>
    <font>
      <sz val="8"/>
      <color indexed="9"/>
      <name val="MS Sans Serif"/>
      <family val="2"/>
    </font>
    <font>
      <sz val="11"/>
      <color indexed="53"/>
      <name val="Calibri"/>
      <family val="2"/>
    </font>
    <font>
      <sz val="10"/>
      <name val="Courier Cyr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9"/>
      <name val="Arial Cyr"/>
      <family val="0"/>
    </font>
    <font>
      <b/>
      <i/>
      <sz val="10"/>
      <color indexed="9"/>
      <name val="Arial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Times New Roman CYR"/>
      <family val="1"/>
    </font>
    <font>
      <sz val="12"/>
      <color indexed="24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2"/>
    </font>
    <font>
      <sz val="10"/>
      <name val="Courier New Cyr"/>
      <family val="0"/>
    </font>
    <font>
      <sz val="12"/>
      <name val="Times New Roman"/>
      <family val="1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9"/>
      <color indexed="8"/>
      <name val="Tahoma"/>
      <family val="2"/>
    </font>
    <font>
      <sz val="9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i/>
      <sz val="9"/>
      <color indexed="8"/>
      <name val="Tahoma"/>
      <family val="2"/>
    </font>
    <font>
      <i/>
      <u val="single"/>
      <sz val="9"/>
      <color indexed="12"/>
      <name val="Tahoma"/>
      <family val="2"/>
    </font>
    <font>
      <u val="single"/>
      <sz val="9"/>
      <color indexed="12"/>
      <name val="Tahoma"/>
      <family val="2"/>
    </font>
    <font>
      <i/>
      <sz val="9"/>
      <name val="Tahoma"/>
      <family val="2"/>
    </font>
    <font>
      <sz val="9"/>
      <color indexed="10"/>
      <name val="Tahoma"/>
      <family val="2"/>
    </font>
    <font>
      <i/>
      <vertAlign val="subscript"/>
      <sz val="9"/>
      <name val="Tahoma"/>
      <family val="2"/>
    </font>
    <font>
      <sz val="8"/>
      <name val="Calibri"/>
      <family val="2"/>
    </font>
    <font>
      <sz val="11"/>
      <name val="Calibri"/>
      <family val="2"/>
    </font>
    <font>
      <b/>
      <sz val="9"/>
      <color indexed="63"/>
      <name val="Tahoma"/>
      <family val="2"/>
    </font>
    <font>
      <sz val="9"/>
      <color indexed="63"/>
      <name val="Tahoma"/>
      <family val="2"/>
    </font>
    <font>
      <u val="single"/>
      <sz val="10"/>
      <color indexed="2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30"/>
      </bottom>
    </border>
    <border>
      <left style="thin"/>
      <right style="thin"/>
      <top style="hair"/>
      <bottom style="hair"/>
    </border>
    <border>
      <left/>
      <right/>
      <top/>
      <bottom style="double">
        <color indexed="5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1"/>
      </left>
      <right style="thin">
        <color indexed="51"/>
      </right>
      <top/>
      <bottom/>
    </border>
    <border>
      <left style="dashed"/>
      <right style="dashed"/>
      <top style="dashed"/>
      <bottom style="dashed"/>
    </border>
    <border>
      <left/>
      <right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22"/>
      </left>
      <right/>
      <top style="medium">
        <color indexed="22"/>
      </top>
      <bottom/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/>
      <right/>
      <top style="medium">
        <color indexed="22"/>
      </top>
      <bottom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medium"/>
      <bottom style="thin"/>
    </border>
  </borders>
  <cellStyleXfs count="123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4" fontId="5" fillId="0" borderId="0">
      <alignment vertical="top"/>
      <protection/>
    </xf>
    <xf numFmtId="164" fontId="6" fillId="0" borderId="0">
      <alignment vertical="top"/>
      <protection/>
    </xf>
    <xf numFmtId="165" fontId="6" fillId="2" borderId="0">
      <alignment vertical="top"/>
      <protection/>
    </xf>
    <xf numFmtId="164" fontId="6" fillId="3" borderId="0">
      <alignment vertical="top"/>
      <protection/>
    </xf>
    <xf numFmtId="0" fontId="8" fillId="0" borderId="0">
      <alignment/>
      <protection/>
    </xf>
    <xf numFmtId="166" fontId="5" fillId="0" borderId="0">
      <alignment vertical="top"/>
      <protection/>
    </xf>
    <xf numFmtId="166" fontId="5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6" fontId="5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6" fontId="5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6" fontId="5" fillId="0" borderId="0">
      <alignment vertical="top"/>
      <protection/>
    </xf>
    <xf numFmtId="166" fontId="5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1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14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0" fillId="20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0" fillId="21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0" fillId="22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0" fillId="2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8" fillId="29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118" fillId="30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118" fillId="31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118" fillId="32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118" fillId="33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118" fillId="34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1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2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167" fontId="12" fillId="55" borderId="0">
      <alignment horizontal="center" vertical="center"/>
      <protection/>
    </xf>
    <xf numFmtId="168" fontId="13" fillId="0" borderId="2" applyFont="0" applyFill="0">
      <alignment horizontal="right" vertical="center"/>
      <protection locked="0"/>
    </xf>
    <xf numFmtId="0" fontId="14" fillId="0" borderId="0" applyNumberFormat="0" applyFill="0" applyBorder="0" applyAlignment="0" applyProtection="0"/>
    <xf numFmtId="169" fontId="2" fillId="0" borderId="3">
      <alignment/>
      <protection locked="0"/>
    </xf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13" fillId="0" borderId="0" applyFont="0" applyBorder="0" applyProtection="0">
      <alignment vertical="center"/>
    </xf>
    <xf numFmtId="167" fontId="7" fillId="0" borderId="0" applyNumberFormat="0" applyFont="0" applyAlignment="0">
      <protection/>
    </xf>
    <xf numFmtId="39" fontId="15" fillId="2" borderId="0" applyNumberFormat="0" applyBorder="0">
      <alignment vertical="center"/>
      <protection/>
    </xf>
    <xf numFmtId="0" fontId="16" fillId="42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2" fillId="0" borderId="0">
      <alignment horizontal="left"/>
      <protection/>
    </xf>
    <xf numFmtId="172" fontId="15" fillId="56" borderId="4">
      <alignment vertical="center"/>
      <protection/>
    </xf>
    <xf numFmtId="172" fontId="15" fillId="57" borderId="4">
      <alignment vertical="center"/>
      <protection/>
    </xf>
    <xf numFmtId="0" fontId="89" fillId="2" borderId="5" applyNumberFormat="0" applyAlignment="0" applyProtection="0"/>
    <xf numFmtId="0" fontId="89" fillId="2" borderId="5" applyNumberFormat="0" applyAlignment="0" applyProtection="0"/>
    <xf numFmtId="0" fontId="89" fillId="2" borderId="5" applyNumberFormat="0" applyAlignment="0" applyProtection="0"/>
    <xf numFmtId="0" fontId="89" fillId="2" borderId="5" applyNumberFormat="0" applyAlignment="0" applyProtection="0"/>
    <xf numFmtId="0" fontId="89" fillId="2" borderId="5" applyNumberFormat="0" applyAlignment="0" applyProtection="0"/>
    <xf numFmtId="0" fontId="89" fillId="2" borderId="5" applyNumberFormat="0" applyAlignment="0" applyProtection="0"/>
    <xf numFmtId="37" fontId="17" fillId="44" borderId="4">
      <alignment horizontal="center" vertical="center"/>
      <protection/>
    </xf>
    <xf numFmtId="0" fontId="18" fillId="43" borderId="6" applyNumberFormat="0" applyAlignment="0" applyProtection="0"/>
    <xf numFmtId="0" fontId="18" fillId="58" borderId="6" applyNumberFormat="0" applyAlignment="0" applyProtection="0"/>
    <xf numFmtId="0" fontId="18" fillId="58" borderId="6" applyNumberFormat="0" applyAlignment="0" applyProtection="0"/>
    <xf numFmtId="0" fontId="18" fillId="58" borderId="6" applyNumberFormat="0" applyAlignment="0" applyProtection="0"/>
    <xf numFmtId="0" fontId="18" fillId="58" borderId="6" applyNumberFormat="0" applyAlignment="0" applyProtection="0"/>
    <xf numFmtId="0" fontId="18" fillId="58" borderId="6" applyNumberFormat="0" applyAlignment="0" applyProtection="0"/>
    <xf numFmtId="0" fontId="18" fillId="58" borderId="6" applyNumberFormat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3" fontId="19" fillId="0" borderId="0" applyFont="0" applyFill="0" applyBorder="0" applyAlignment="0" applyProtection="0"/>
    <xf numFmtId="169" fontId="20" fillId="7" borderId="3">
      <alignment/>
      <protection/>
    </xf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99" fillId="0" borderId="0" applyFill="0" applyBorder="0" applyProtection="0">
      <alignment vertical="center"/>
    </xf>
    <xf numFmtId="0" fontId="7" fillId="0" borderId="0">
      <alignment/>
      <protection/>
    </xf>
    <xf numFmtId="14" fontId="22" fillId="0" borderId="0" applyFont="0" applyBorder="0">
      <alignment vertical="top"/>
      <protection/>
    </xf>
    <xf numFmtId="14" fontId="23" fillId="0" borderId="0">
      <alignment vertical="top"/>
      <protection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6" fontId="24" fillId="0" borderId="0">
      <alignment vertical="top"/>
      <protection/>
    </xf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180" fontId="26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81" fontId="27" fillId="0" borderId="0" applyBorder="0" applyProtection="0">
      <alignment/>
    </xf>
    <xf numFmtId="0" fontId="90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7" fillId="0" borderId="0" applyNumberFormat="0" applyFont="0">
      <alignment wrapText="1"/>
      <protection/>
    </xf>
    <xf numFmtId="182" fontId="2" fillId="17" borderId="4" applyBorder="0">
      <alignment horizontal="center" vertical="center"/>
      <protection/>
    </xf>
    <xf numFmtId="0" fontId="28" fillId="6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>
      <alignment vertical="top"/>
      <protection/>
    </xf>
    <xf numFmtId="0" fontId="30" fillId="0" borderId="0" applyNumberFormat="0" applyFill="0" applyBorder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32" fillId="0" borderId="9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66" fontId="33" fillId="0" borderId="0">
      <alignment vertical="top"/>
      <protection/>
    </xf>
    <xf numFmtId="0" fontId="15" fillId="63" borderId="4">
      <alignment horizontal="center" vertical="center" wrapText="1"/>
      <protection locked="0"/>
    </xf>
    <xf numFmtId="0" fontId="71" fillId="0" borderId="0" applyNumberFormat="0" applyFill="0" applyBorder="0" applyAlignment="0" applyProtection="0"/>
    <xf numFmtId="169" fontId="34" fillId="0" borderId="0">
      <alignment/>
      <protection/>
    </xf>
    <xf numFmtId="0" fontId="35" fillId="0" borderId="0" applyNumberFormat="0" applyFill="0" applyBorder="0" applyAlignment="0" applyProtection="0"/>
    <xf numFmtId="0" fontId="36" fillId="53" borderId="5" applyNumberFormat="0" applyAlignment="0" applyProtection="0"/>
    <xf numFmtId="0" fontId="94" fillId="8" borderId="5" applyNumberFormat="0" applyAlignment="0" applyProtection="0"/>
    <xf numFmtId="0" fontId="94" fillId="8" borderId="5" applyNumberFormat="0" applyAlignment="0" applyProtection="0"/>
    <xf numFmtId="0" fontId="94" fillId="8" borderId="5" applyNumberFormat="0" applyAlignment="0" applyProtection="0"/>
    <xf numFmtId="0" fontId="94" fillId="8" borderId="5" applyNumberFormat="0" applyAlignment="0" applyProtection="0"/>
    <xf numFmtId="0" fontId="94" fillId="8" borderId="5" applyNumberFormat="0" applyAlignment="0" applyProtection="0"/>
    <xf numFmtId="0" fontId="94" fillId="8" borderId="5" applyNumberFormat="0" applyAlignment="0" applyProtection="0"/>
    <xf numFmtId="166" fontId="6" fillId="0" borderId="0">
      <alignment vertical="top"/>
      <protection/>
    </xf>
    <xf numFmtId="166" fontId="6" fillId="2" borderId="0">
      <alignment vertical="top"/>
      <protection/>
    </xf>
    <xf numFmtId="183" fontId="6" fillId="3" borderId="0">
      <alignment vertical="top"/>
      <protection/>
    </xf>
    <xf numFmtId="172" fontId="7" fillId="64" borderId="4">
      <alignment vertical="center"/>
      <protection/>
    </xf>
    <xf numFmtId="167" fontId="37" fillId="65" borderId="11" applyBorder="0" applyAlignment="0">
      <protection/>
    </xf>
    <xf numFmtId="0" fontId="38" fillId="0" borderId="12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184" fontId="39" fillId="0" borderId="0" applyProtection="0">
      <alignment horizontal="justify" vertical="top"/>
    </xf>
    <xf numFmtId="0" fontId="40" fillId="53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1" fillId="2" borderId="4" applyFont="0" applyBorder="0" applyAlignment="0">
      <protection/>
    </xf>
    <xf numFmtId="0" fontId="66" fillId="0" borderId="0" applyNumberFormat="0" applyFill="0" applyBorder="0" applyAlignment="0" applyProtection="0"/>
    <xf numFmtId="0" fontId="42" fillId="0" borderId="0">
      <alignment/>
      <protection/>
    </xf>
    <xf numFmtId="0" fontId="99" fillId="0" borderId="0" applyFill="0" applyBorder="0" applyProtection="0">
      <alignment vertical="center"/>
    </xf>
    <xf numFmtId="0" fontId="7" fillId="52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43" fillId="68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4" fillId="2" borderId="0">
      <alignment vertical="center"/>
      <protection/>
    </xf>
    <xf numFmtId="0" fontId="99" fillId="0" borderId="0" applyFill="0" applyBorder="0" applyProtection="0">
      <alignment vertical="center"/>
    </xf>
    <xf numFmtId="0" fontId="42" fillId="0" borderId="0" applyNumberFormat="0">
      <alignment horizontal="left"/>
      <protection/>
    </xf>
    <xf numFmtId="172" fontId="45" fillId="64" borderId="4">
      <alignment horizontal="center" vertical="center" wrapText="1"/>
      <protection locked="0"/>
    </xf>
    <xf numFmtId="0" fontId="7" fillId="0" borderId="0">
      <alignment vertical="center"/>
      <protection/>
    </xf>
    <xf numFmtId="0" fontId="46" fillId="69" borderId="0">
      <alignment horizontal="left" vertical="top"/>
      <protection/>
    </xf>
    <xf numFmtId="0" fontId="87" fillId="2" borderId="0">
      <alignment horizontal="center" vertical="center"/>
      <protection/>
    </xf>
    <xf numFmtId="4" fontId="46" fillId="66" borderId="15" applyNumberFormat="0" applyProtection="0">
      <alignment vertical="center"/>
    </xf>
    <xf numFmtId="4" fontId="47" fillId="66" borderId="15" applyNumberFormat="0" applyProtection="0">
      <alignment vertical="center"/>
    </xf>
    <xf numFmtId="4" fontId="46" fillId="66" borderId="15" applyNumberFormat="0" applyProtection="0">
      <alignment horizontal="left" vertical="center" indent="1"/>
    </xf>
    <xf numFmtId="4" fontId="46" fillId="66" borderId="15" applyNumberFormat="0" applyProtection="0">
      <alignment horizontal="left" vertical="center" indent="1"/>
    </xf>
    <xf numFmtId="0" fontId="7" fillId="4" borderId="15" applyNumberFormat="0" applyProtection="0">
      <alignment horizontal="left" vertical="center" indent="1"/>
    </xf>
    <xf numFmtId="4" fontId="46" fillId="5" borderId="15" applyNumberFormat="0" applyProtection="0">
      <alignment horizontal="right" vertical="center"/>
    </xf>
    <xf numFmtId="4" fontId="46" fillId="16" borderId="15" applyNumberFormat="0" applyProtection="0">
      <alignment horizontal="right" vertical="center"/>
    </xf>
    <xf numFmtId="4" fontId="46" fillId="44" borderId="15" applyNumberFormat="0" applyProtection="0">
      <alignment horizontal="right" vertical="center"/>
    </xf>
    <xf numFmtId="4" fontId="46" fillId="18" borderId="15" applyNumberFormat="0" applyProtection="0">
      <alignment horizontal="right" vertical="center"/>
    </xf>
    <xf numFmtId="4" fontId="46" fillId="28" borderId="15" applyNumberFormat="0" applyProtection="0">
      <alignment horizontal="right" vertical="center"/>
    </xf>
    <xf numFmtId="4" fontId="46" fillId="54" borderId="15" applyNumberFormat="0" applyProtection="0">
      <alignment horizontal="right" vertical="center"/>
    </xf>
    <xf numFmtId="4" fontId="46" fillId="48" borderId="15" applyNumberFormat="0" applyProtection="0">
      <alignment horizontal="right" vertical="center"/>
    </xf>
    <xf numFmtId="4" fontId="46" fillId="70" borderId="15" applyNumberFormat="0" applyProtection="0">
      <alignment horizontal="right" vertical="center"/>
    </xf>
    <xf numFmtId="4" fontId="46" fillId="17" borderId="15" applyNumberFormat="0" applyProtection="0">
      <alignment horizontal="right" vertical="center"/>
    </xf>
    <xf numFmtId="4" fontId="48" fillId="71" borderId="15" applyNumberFormat="0" applyProtection="0">
      <alignment horizontal="left" vertical="center" indent="1"/>
    </xf>
    <xf numFmtId="4" fontId="46" fillId="72" borderId="16" applyNumberFormat="0" applyProtection="0">
      <alignment horizontal="left" vertical="center" indent="1"/>
    </xf>
    <xf numFmtId="4" fontId="49" fillId="73" borderId="0" applyNumberFormat="0" applyProtection="0">
      <alignment horizontal="left" vertical="center" indent="1"/>
    </xf>
    <xf numFmtId="0" fontId="7" fillId="4" borderId="15" applyNumberFormat="0" applyProtection="0">
      <alignment horizontal="left" vertical="center" indent="1"/>
    </xf>
    <xf numFmtId="4" fontId="46" fillId="72" borderId="15" applyNumberFormat="0" applyProtection="0">
      <alignment horizontal="left" vertical="center" indent="1"/>
    </xf>
    <xf numFmtId="4" fontId="46" fillId="65" borderId="15" applyNumberFormat="0" applyProtection="0">
      <alignment horizontal="left" vertical="center" indent="1"/>
    </xf>
    <xf numFmtId="0" fontId="7" fillId="65" borderId="15" applyNumberFormat="0" applyProtection="0">
      <alignment horizontal="left" vertical="center" indent="1"/>
    </xf>
    <xf numFmtId="0" fontId="7" fillId="65" borderId="15" applyNumberFormat="0" applyProtection="0">
      <alignment horizontal="left" vertical="center" indent="1"/>
    </xf>
    <xf numFmtId="0" fontId="7" fillId="58" borderId="15" applyNumberFormat="0" applyProtection="0">
      <alignment horizontal="left" vertical="center" indent="1"/>
    </xf>
    <xf numFmtId="0" fontId="7" fillId="58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4" borderId="15" applyNumberFormat="0" applyProtection="0">
      <alignment horizontal="left" vertical="center" indent="1"/>
    </xf>
    <xf numFmtId="0" fontId="7" fillId="4" borderId="15" applyNumberFormat="0" applyProtection="0">
      <alignment horizontal="left" vertical="center" indent="1"/>
    </xf>
    <xf numFmtId="0" fontId="2" fillId="0" borderId="0">
      <alignment/>
      <protection/>
    </xf>
    <xf numFmtId="0" fontId="2" fillId="0" borderId="0">
      <alignment/>
      <protection/>
    </xf>
    <xf numFmtId="4" fontId="46" fillId="67" borderId="15" applyNumberFormat="0" applyProtection="0">
      <alignment vertical="center"/>
    </xf>
    <xf numFmtId="4" fontId="47" fillId="67" borderId="15" applyNumberFormat="0" applyProtection="0">
      <alignment vertical="center"/>
    </xf>
    <xf numFmtId="4" fontId="46" fillId="67" borderId="15" applyNumberFormat="0" applyProtection="0">
      <alignment horizontal="left" vertical="center" indent="1"/>
    </xf>
    <xf numFmtId="4" fontId="46" fillId="67" borderId="15" applyNumberFormat="0" applyProtection="0">
      <alignment horizontal="left" vertical="center" indent="1"/>
    </xf>
    <xf numFmtId="4" fontId="46" fillId="72" borderId="15" applyNumberFormat="0" applyProtection="0">
      <alignment horizontal="right" vertical="center"/>
    </xf>
    <xf numFmtId="4" fontId="47" fillId="72" borderId="15" applyNumberFormat="0" applyProtection="0">
      <alignment horizontal="right" vertical="center"/>
    </xf>
    <xf numFmtId="0" fontId="7" fillId="4" borderId="15" applyNumberFormat="0" applyProtection="0">
      <alignment horizontal="left" vertical="center" indent="1"/>
    </xf>
    <xf numFmtId="0" fontId="7" fillId="4" borderId="15" applyNumberFormat="0" applyProtection="0">
      <alignment horizontal="left" vertical="center" indent="1"/>
    </xf>
    <xf numFmtId="0" fontId="50" fillId="0" borderId="0">
      <alignment/>
      <protection/>
    </xf>
    <xf numFmtId="4" fontId="51" fillId="72" borderId="15" applyNumberFormat="0" applyProtection="0">
      <alignment horizontal="right" vertical="center"/>
    </xf>
    <xf numFmtId="0" fontId="52" fillId="74" borderId="0">
      <alignment/>
      <protection/>
    </xf>
    <xf numFmtId="49" fontId="53" fillId="74" borderId="0">
      <alignment/>
      <protection/>
    </xf>
    <xf numFmtId="49" fontId="54" fillId="74" borderId="17">
      <alignment/>
      <protection/>
    </xf>
    <xf numFmtId="49" fontId="54" fillId="74" borderId="0">
      <alignment/>
      <protection/>
    </xf>
    <xf numFmtId="0" fontId="52" fillId="69" borderId="17">
      <alignment/>
      <protection locked="0"/>
    </xf>
    <xf numFmtId="0" fontId="52" fillId="74" borderId="0">
      <alignment/>
      <protection/>
    </xf>
    <xf numFmtId="0" fontId="54" fillId="75" borderId="0">
      <alignment/>
      <protection/>
    </xf>
    <xf numFmtId="0" fontId="54" fillId="17" borderId="0">
      <alignment/>
      <protection/>
    </xf>
    <xf numFmtId="0" fontId="54" fillId="18" borderId="0">
      <alignment/>
      <protection/>
    </xf>
    <xf numFmtId="0" fontId="55" fillId="0" borderId="0" applyNumberFormat="0" applyFill="0" applyBorder="0" applyAlignment="0" applyProtection="0"/>
    <xf numFmtId="187" fontId="7" fillId="55" borderId="4">
      <alignment vertical="center"/>
      <protection/>
    </xf>
    <xf numFmtId="0" fontId="7" fillId="76" borderId="0">
      <alignment/>
      <protection/>
    </xf>
    <xf numFmtId="172" fontId="7" fillId="69" borderId="18" applyNumberFormat="0" applyFont="0" applyAlignment="0">
      <protection/>
    </xf>
    <xf numFmtId="166" fontId="56" fillId="77" borderId="0">
      <alignment horizontal="right" vertical="top"/>
      <protection/>
    </xf>
    <xf numFmtId="0" fontId="81" fillId="0" borderId="0" applyNumberFormat="0" applyFill="0" applyBorder="0" applyAlignment="0" applyProtection="0"/>
    <xf numFmtId="0" fontId="19" fillId="0" borderId="19" applyNumberFormat="0" applyFon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172" fontId="57" fillId="44" borderId="21">
      <alignment horizontal="center" vertical="center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" fillId="78" borderId="22">
      <alignment vertical="center"/>
      <protection locked="0"/>
    </xf>
    <xf numFmtId="188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72" fontId="7" fillId="79" borderId="4" applyNumberFormat="0" applyFill="0" applyBorder="0" applyProtection="0">
      <alignment vertical="center"/>
    </xf>
    <xf numFmtId="0" fontId="118" fillId="80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118" fillId="81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118" fillId="82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118" fillId="83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118" fillId="84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118" fillId="85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169" fontId="2" fillId="0" borderId="3">
      <alignment/>
      <protection locked="0"/>
    </xf>
    <xf numFmtId="0" fontId="119" fillId="86" borderId="23" applyNumberFormat="0" applyAlignment="0" applyProtection="0"/>
    <xf numFmtId="0" fontId="73" fillId="8" borderId="5" applyNumberFormat="0" applyAlignment="0" applyProtection="0"/>
    <xf numFmtId="0" fontId="73" fillId="8" borderId="5" applyNumberFormat="0" applyAlignment="0" applyProtection="0"/>
    <xf numFmtId="0" fontId="73" fillId="8" borderId="5" applyNumberFormat="0" applyAlignment="0" applyProtection="0"/>
    <xf numFmtId="0" fontId="73" fillId="8" borderId="5" applyNumberFormat="0" applyAlignment="0" applyProtection="0"/>
    <xf numFmtId="0" fontId="73" fillId="8" borderId="5" applyNumberFormat="0" applyAlignment="0" applyProtection="0"/>
    <xf numFmtId="0" fontId="73" fillId="8" borderId="5" applyNumberFormat="0" applyAlignment="0" applyProtection="0"/>
    <xf numFmtId="3" fontId="59" fillId="0" borderId="11" applyFill="0" applyBorder="0">
      <alignment vertical="center"/>
      <protection/>
    </xf>
    <xf numFmtId="0" fontId="120" fillId="87" borderId="24" applyNumberFormat="0" applyAlignment="0" applyProtection="0"/>
    <xf numFmtId="0" fontId="74" fillId="2" borderId="15" applyNumberFormat="0" applyAlignment="0" applyProtection="0"/>
    <xf numFmtId="0" fontId="74" fillId="2" borderId="15" applyNumberFormat="0" applyAlignment="0" applyProtection="0"/>
    <xf numFmtId="0" fontId="74" fillId="2" borderId="15" applyNumberFormat="0" applyAlignment="0" applyProtection="0"/>
    <xf numFmtId="0" fontId="74" fillId="2" borderId="15" applyNumberFormat="0" applyAlignment="0" applyProtection="0"/>
    <xf numFmtId="0" fontId="74" fillId="2" borderId="15" applyNumberFormat="0" applyAlignment="0" applyProtection="0"/>
    <xf numFmtId="0" fontId="74" fillId="2" borderId="15" applyNumberFormat="0" applyAlignment="0" applyProtection="0"/>
    <xf numFmtId="0" fontId="121" fillId="87" borderId="23" applyNumberFormat="0" applyAlignment="0" applyProtection="0"/>
    <xf numFmtId="0" fontId="75" fillId="2" borderId="5" applyNumberFormat="0" applyAlignment="0" applyProtection="0"/>
    <xf numFmtId="0" fontId="75" fillId="2" borderId="5" applyNumberFormat="0" applyAlignment="0" applyProtection="0"/>
    <xf numFmtId="0" fontId="75" fillId="2" borderId="5" applyNumberFormat="0" applyAlignment="0" applyProtection="0"/>
    <xf numFmtId="0" fontId="75" fillId="2" borderId="5" applyNumberFormat="0" applyAlignment="0" applyProtection="0"/>
    <xf numFmtId="0" fontId="75" fillId="2" borderId="5" applyNumberFormat="0" applyAlignment="0" applyProtection="0"/>
    <xf numFmtId="0" fontId="75" fillId="2" borderId="5" applyNumberFormat="0" applyAlignment="0" applyProtection="0"/>
    <xf numFmtId="0" fontId="12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0" fontId="60" fillId="0" borderId="0" applyBorder="0">
      <alignment horizontal="center" vertical="center" wrapText="1"/>
      <protection/>
    </xf>
    <xf numFmtId="0" fontId="123" fillId="0" borderId="25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124" fillId="0" borderId="26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125" fillId="0" borderId="27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1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1" fillId="0" borderId="28" applyBorder="0">
      <alignment horizontal="center" vertical="center" wrapText="1"/>
      <protection/>
    </xf>
    <xf numFmtId="169" fontId="20" fillId="7" borderId="3">
      <alignment/>
      <protection/>
    </xf>
    <xf numFmtId="4" fontId="62" fillId="66" borderId="4" applyBorder="0">
      <alignment horizontal="right"/>
      <protection/>
    </xf>
    <xf numFmtId="49" fontId="63" fillId="0" borderId="0" applyBorder="0">
      <alignment vertical="center"/>
      <protection/>
    </xf>
    <xf numFmtId="0" fontId="64" fillId="0" borderId="0">
      <alignment horizontal="left"/>
      <protection/>
    </xf>
    <xf numFmtId="0" fontId="126" fillId="0" borderId="29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3" fontId="20" fillId="0" borderId="4" applyBorder="0">
      <alignment vertical="center"/>
      <protection/>
    </xf>
    <xf numFmtId="0" fontId="65" fillId="2" borderId="0">
      <alignment/>
      <protection/>
    </xf>
    <xf numFmtId="0" fontId="127" fillId="88" borderId="30" applyNumberFormat="0" applyAlignment="0" applyProtection="0"/>
    <xf numFmtId="0" fontId="80" fillId="58" borderId="6" applyNumberFormat="0" applyAlignment="0" applyProtection="0"/>
    <xf numFmtId="0" fontId="80" fillId="58" borderId="6" applyNumberFormat="0" applyAlignment="0" applyProtection="0"/>
    <xf numFmtId="0" fontId="80" fillId="58" borderId="6" applyNumberFormat="0" applyAlignment="0" applyProtection="0"/>
    <xf numFmtId="0" fontId="80" fillId="58" borderId="6" applyNumberFormat="0" applyAlignment="0" applyProtection="0"/>
    <xf numFmtId="0" fontId="80" fillId="58" borderId="6" applyNumberFormat="0" applyAlignment="0" applyProtection="0"/>
    <xf numFmtId="0" fontId="80" fillId="58" borderId="6" applyNumberFormat="0" applyAlignment="0" applyProtection="0"/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7" fillId="0" borderId="0">
      <alignment horizontal="center" vertical="top" wrapText="1"/>
      <protection/>
    </xf>
    <xf numFmtId="0" fontId="44" fillId="0" borderId="0">
      <alignment horizontal="center" vertical="center" wrapText="1"/>
      <protection/>
    </xf>
    <xf numFmtId="0" fontId="44" fillId="0" borderId="0">
      <alignment horizontal="centerContinuous" vertical="center" wrapText="1"/>
      <protection/>
    </xf>
    <xf numFmtId="0" fontId="44" fillId="0" borderId="0">
      <alignment horizontal="centerContinuous" vertical="center" wrapText="1"/>
      <protection/>
    </xf>
    <xf numFmtId="0" fontId="44" fillId="0" borderId="0">
      <alignment horizontal="centerContinuous" vertical="center" wrapText="1"/>
      <protection/>
    </xf>
    <xf numFmtId="0" fontId="44" fillId="0" borderId="0">
      <alignment horizontal="centerContinuous" vertical="center" wrapText="1"/>
      <protection/>
    </xf>
    <xf numFmtId="0" fontId="44" fillId="0" borderId="0">
      <alignment horizontal="centerContinuous" vertical="center" wrapText="1"/>
      <protection/>
    </xf>
    <xf numFmtId="0" fontId="44" fillId="0" borderId="0">
      <alignment horizontal="centerContinuous" vertical="center" wrapText="1"/>
      <protection/>
    </xf>
    <xf numFmtId="0" fontId="44" fillId="0" borderId="0">
      <alignment horizontal="centerContinuous" vertical="center" wrapText="1"/>
      <protection/>
    </xf>
    <xf numFmtId="0" fontId="12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9" fillId="89" borderId="0" applyNumberFormat="0" applyBorder="0" applyAlignment="0" applyProtection="0"/>
    <xf numFmtId="0" fontId="82" fillId="66" borderId="0" applyNumberFormat="0" applyBorder="0" applyAlignment="0" applyProtection="0"/>
    <xf numFmtId="0" fontId="82" fillId="66" borderId="0" applyNumberFormat="0" applyBorder="0" applyAlignment="0" applyProtection="0"/>
    <xf numFmtId="0" fontId="82" fillId="66" borderId="0" applyNumberFormat="0" applyBorder="0" applyAlignment="0" applyProtection="0"/>
    <xf numFmtId="0" fontId="82" fillId="66" borderId="0" applyNumberFormat="0" applyBorder="0" applyAlignment="0" applyProtection="0"/>
    <xf numFmtId="0" fontId="82" fillId="66" borderId="0" applyNumberFormat="0" applyBorder="0" applyAlignment="0" applyProtection="0"/>
    <xf numFmtId="0" fontId="82" fillId="66" borderId="0" applyNumberFormat="0" applyBorder="0" applyAlignment="0" applyProtection="0"/>
    <xf numFmtId="190" fontId="2" fillId="0" borderId="0" applyFont="0" applyProtection="0">
      <alignment horizontal="right" vertical="center" wrapText="1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2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49" fontId="62" fillId="0" borderId="0" applyBorder="0">
      <alignment vertical="top"/>
      <protection/>
    </xf>
    <xf numFmtId="49" fontId="62" fillId="0" borderId="0" applyBorder="0">
      <alignment vertical="top"/>
      <protection/>
    </xf>
    <xf numFmtId="49" fontId="62" fillId="0" borderId="0" applyBorder="0">
      <alignment vertical="top"/>
      <protection/>
    </xf>
    <xf numFmtId="49" fontId="62" fillId="0" borderId="0" applyBorder="0">
      <alignment vertical="top"/>
      <protection/>
    </xf>
    <xf numFmtId="49" fontId="62" fillId="0" borderId="0" applyBorder="0">
      <alignment vertical="top"/>
      <protection/>
    </xf>
    <xf numFmtId="49" fontId="62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49" fontId="6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31" fillId="0" borderId="0" applyNumberFormat="0" applyFill="0" applyBorder="0" applyAlignment="0" applyProtection="0"/>
    <xf numFmtId="0" fontId="132" fillId="90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1" fontId="68" fillId="66" borderId="31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91" borderId="32" applyNumberFormat="0" applyFont="0" applyAlignment="0" applyProtection="0"/>
    <xf numFmtId="0" fontId="2" fillId="67" borderId="14" applyNumberFormat="0" applyFont="0" applyAlignment="0" applyProtection="0"/>
    <xf numFmtId="0" fontId="2" fillId="67" borderId="14" applyNumberFormat="0" applyFont="0" applyAlignment="0" applyProtection="0"/>
    <xf numFmtId="0" fontId="2" fillId="67" borderId="14" applyNumberFormat="0" applyFont="0" applyAlignment="0" applyProtection="0"/>
    <xf numFmtId="0" fontId="2" fillId="67" borderId="14" applyNumberFormat="0" applyFont="0" applyAlignment="0" applyProtection="0"/>
    <xf numFmtId="0" fontId="2" fillId="67" borderId="14" applyNumberFormat="0" applyFont="0" applyAlignment="0" applyProtection="0"/>
    <xf numFmtId="0" fontId="2" fillId="67" borderId="1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3" fillId="0" borderId="0" applyFont="0" applyFill="0" applyBorder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4" fillId="0" borderId="3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69" fillId="0" borderId="0">
      <alignment/>
      <protection/>
    </xf>
    <xf numFmtId="0" fontId="13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9" fontId="66" fillId="0" borderId="0">
      <alignment horizontal="center"/>
      <protection/>
    </xf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62" fillId="3" borderId="0" applyFont="0" applyBorder="0">
      <alignment horizontal="right"/>
      <protection/>
    </xf>
    <xf numFmtId="4" fontId="62" fillId="3" borderId="0" applyBorder="0">
      <alignment horizontal="right"/>
      <protection/>
    </xf>
    <xf numFmtId="4" fontId="62" fillId="3" borderId="0" applyFont="0" applyBorder="0">
      <alignment horizontal="right"/>
      <protection/>
    </xf>
    <xf numFmtId="4" fontId="62" fillId="3" borderId="0" applyBorder="0">
      <alignment horizontal="right"/>
      <protection/>
    </xf>
    <xf numFmtId="4" fontId="62" fillId="3" borderId="0" applyBorder="0">
      <alignment horizontal="right"/>
      <protection/>
    </xf>
    <xf numFmtId="4" fontId="62" fillId="3" borderId="0" applyBorder="0">
      <alignment horizontal="right"/>
      <protection/>
    </xf>
    <xf numFmtId="4" fontId="62" fillId="3" borderId="0" applyBorder="0">
      <alignment horizontal="right"/>
      <protection/>
    </xf>
    <xf numFmtId="4" fontId="62" fillId="3" borderId="0" applyBorder="0">
      <alignment horizontal="right"/>
      <protection/>
    </xf>
    <xf numFmtId="4" fontId="62" fillId="3" borderId="0" applyBorder="0">
      <alignment horizontal="right"/>
      <protection/>
    </xf>
    <xf numFmtId="4" fontId="62" fillId="3" borderId="0" applyFont="0" applyBorder="0">
      <alignment horizontal="right"/>
      <protection/>
    </xf>
    <xf numFmtId="4" fontId="62" fillId="3" borderId="0" applyBorder="0">
      <alignment horizontal="right"/>
      <protection/>
    </xf>
    <xf numFmtId="4" fontId="62" fillId="3" borderId="0" applyFont="0" applyBorder="0">
      <alignment horizontal="right"/>
      <protection/>
    </xf>
    <xf numFmtId="4" fontId="62" fillId="3" borderId="34" applyBorder="0">
      <alignment horizontal="right"/>
      <protection/>
    </xf>
    <xf numFmtId="4" fontId="62" fillId="8" borderId="34" applyBorder="0">
      <alignment horizontal="right"/>
      <protection/>
    </xf>
    <xf numFmtId="4" fontId="62" fillId="8" borderId="34" applyBorder="0">
      <alignment horizontal="right"/>
      <protection/>
    </xf>
    <xf numFmtId="4" fontId="62" fillId="8" borderId="34" applyBorder="0">
      <alignment horizontal="right"/>
      <protection/>
    </xf>
    <xf numFmtId="4" fontId="62" fillId="8" borderId="34" applyBorder="0">
      <alignment horizontal="right"/>
      <protection/>
    </xf>
    <xf numFmtId="4" fontId="62" fillId="8" borderId="34" applyBorder="0">
      <alignment horizontal="right"/>
      <protection/>
    </xf>
    <xf numFmtId="4" fontId="62" fillId="8" borderId="34" applyBorder="0">
      <alignment horizontal="right"/>
      <protection/>
    </xf>
    <xf numFmtId="4" fontId="62" fillId="8" borderId="34" applyBorder="0">
      <alignment horizontal="right"/>
      <protection/>
    </xf>
    <xf numFmtId="4" fontId="62" fillId="8" borderId="34" applyBorder="0">
      <alignment horizontal="right"/>
      <protection/>
    </xf>
    <xf numFmtId="4" fontId="62" fillId="8" borderId="35" applyBorder="0">
      <alignment horizontal="right"/>
      <protection/>
    </xf>
    <xf numFmtId="4" fontId="62" fillId="3" borderId="4" applyFont="0" applyBorder="0">
      <alignment horizontal="right"/>
      <protection/>
    </xf>
    <xf numFmtId="4" fontId="62" fillId="3" borderId="4" applyFont="0" applyBorder="0">
      <alignment horizontal="right"/>
      <protection/>
    </xf>
    <xf numFmtId="4" fontId="62" fillId="3" borderId="4" applyFont="0" applyBorder="0">
      <alignment horizontal="right"/>
      <protection/>
    </xf>
    <xf numFmtId="4" fontId="62" fillId="3" borderId="4" applyFont="0" applyBorder="0">
      <alignment horizontal="right"/>
      <protection/>
    </xf>
    <xf numFmtId="4" fontId="62" fillId="3" borderId="4" applyFont="0" applyBorder="0">
      <alignment horizontal="right"/>
      <protection/>
    </xf>
    <xf numFmtId="4" fontId="62" fillId="3" borderId="4" applyFont="0" applyBorder="0">
      <alignment horizontal="right"/>
      <protection/>
    </xf>
    <xf numFmtId="4" fontId="62" fillId="3" borderId="4" applyFont="0" applyBorder="0">
      <alignment horizontal="right"/>
      <protection/>
    </xf>
    <xf numFmtId="4" fontId="62" fillId="3" borderId="4" applyFont="0" applyBorder="0">
      <alignment horizontal="right"/>
      <protection/>
    </xf>
    <xf numFmtId="0" fontId="136" fillId="92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194" fontId="2" fillId="0" borderId="4" applyFont="0" applyFill="0" applyBorder="0" applyProtection="0">
      <alignment horizontal="center" vertical="center"/>
    </xf>
    <xf numFmtId="194" fontId="2" fillId="0" borderId="4" applyFont="0" applyFill="0" applyBorder="0" applyProtection="0">
      <alignment horizontal="center" vertical="center"/>
    </xf>
    <xf numFmtId="3" fontId="2" fillId="0" borderId="4" applyBorder="0">
      <alignment vertical="center"/>
      <protection/>
    </xf>
    <xf numFmtId="44" fontId="9" fillId="0" borderId="0">
      <alignment/>
      <protection locked="0"/>
    </xf>
    <xf numFmtId="0" fontId="2" fillId="0" borderId="4" applyBorder="0">
      <alignment horizontal="center" vertical="center" wrapText="1"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27">
    <xf numFmtId="0" fontId="0" fillId="0" borderId="0" xfId="0" applyFont="1" applyAlignment="1">
      <alignment/>
    </xf>
    <xf numFmtId="0" fontId="4" fillId="0" borderId="0" xfId="711" applyFont="1" applyAlignment="1">
      <alignment horizontal="center" vertical="center"/>
      <protection/>
    </xf>
    <xf numFmtId="0" fontId="4" fillId="0" borderId="36" xfId="951" applyFont="1" applyBorder="1" applyAlignment="1">
      <alignment horizontal="center" vertical="center" wrapText="1"/>
      <protection/>
    </xf>
    <xf numFmtId="0" fontId="4" fillId="0" borderId="37" xfId="943" applyFont="1" applyBorder="1" applyAlignment="1">
      <alignment wrapText="1"/>
      <protection/>
    </xf>
    <xf numFmtId="0" fontId="4" fillId="0" borderId="4" xfId="950" applyFont="1" applyBorder="1" applyAlignment="1">
      <alignment horizontal="center" vertical="center" wrapText="1"/>
      <protection/>
    </xf>
    <xf numFmtId="2" fontId="4" fillId="0" borderId="4" xfId="950" applyNumberFormat="1" applyFont="1" applyBorder="1" applyAlignment="1">
      <alignment horizontal="center"/>
      <protection/>
    </xf>
    <xf numFmtId="2" fontId="4" fillId="0" borderId="4" xfId="950" applyNumberFormat="1" applyFont="1" applyBorder="1" applyAlignment="1">
      <alignment horizontal="center" wrapText="1"/>
      <protection/>
    </xf>
    <xf numFmtId="0" fontId="4" fillId="0" borderId="4" xfId="950" applyFont="1" applyBorder="1" applyAlignment="1">
      <alignment horizontal="center" wrapText="1"/>
      <protection/>
    </xf>
    <xf numFmtId="0" fontId="4" fillId="0" borderId="4" xfId="950" applyFont="1" applyBorder="1" applyAlignment="1">
      <alignment horizontal="center"/>
      <protection/>
    </xf>
    <xf numFmtId="0" fontId="4" fillId="0" borderId="37" xfId="943" applyFont="1" applyBorder="1" applyAlignment="1">
      <alignment horizontal="center"/>
      <protection/>
    </xf>
    <xf numFmtId="0" fontId="4" fillId="0" borderId="38" xfId="943" applyFont="1" applyBorder="1" applyAlignment="1">
      <alignment horizontal="center" vertical="center"/>
      <protection/>
    </xf>
    <xf numFmtId="0" fontId="4" fillId="0" borderId="4" xfId="943" applyFont="1" applyBorder="1" applyAlignment="1">
      <alignment horizontal="center"/>
      <protection/>
    </xf>
    <xf numFmtId="0" fontId="4" fillId="0" borderId="4" xfId="950" applyFont="1" applyBorder="1" applyAlignment="1">
      <alignment wrapText="1"/>
      <protection/>
    </xf>
    <xf numFmtId="0" fontId="4" fillId="0" borderId="39" xfId="943" applyFont="1" applyBorder="1" applyAlignment="1">
      <alignment horizontal="center" vertical="center"/>
      <protection/>
    </xf>
    <xf numFmtId="0" fontId="4" fillId="0" borderId="4" xfId="943" applyFont="1" applyBorder="1" applyAlignment="1">
      <alignment wrapText="1"/>
      <protection/>
    </xf>
    <xf numFmtId="16" fontId="4" fillId="0" borderId="39" xfId="943" applyNumberFormat="1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39" xfId="950" applyFont="1" applyBorder="1" applyAlignment="1">
      <alignment horizontal="center" vertical="center"/>
      <protection/>
    </xf>
    <xf numFmtId="0" fontId="4" fillId="0" borderId="39" xfId="950" applyFont="1" applyBorder="1" applyAlignment="1">
      <alignment horizontal="center" vertical="center" wrapText="1"/>
      <protection/>
    </xf>
    <xf numFmtId="4" fontId="4" fillId="0" borderId="4" xfId="835" applyNumberFormat="1" applyFont="1" applyFill="1" applyBorder="1" applyAlignment="1">
      <alignment horizontal="center" vertical="center" wrapText="1"/>
      <protection/>
    </xf>
    <xf numFmtId="4" fontId="4" fillId="0" borderId="4" xfId="708" applyNumberFormat="1" applyFont="1" applyFill="1" applyBorder="1" applyAlignment="1">
      <alignment horizontal="center" vertical="center"/>
      <protection/>
    </xf>
    <xf numFmtId="4" fontId="4" fillId="0" borderId="36" xfId="708" applyNumberFormat="1" applyFont="1" applyFill="1" applyBorder="1" applyAlignment="1">
      <alignment horizontal="center" vertical="center"/>
      <protection/>
    </xf>
    <xf numFmtId="4" fontId="4" fillId="0" borderId="36" xfId="942" applyNumberFormat="1" applyFont="1" applyFill="1" applyBorder="1" applyAlignment="1">
      <alignment horizontal="center" vertical="center"/>
      <protection/>
    </xf>
    <xf numFmtId="4" fontId="4" fillId="0" borderId="4" xfId="833" applyNumberFormat="1" applyFont="1" applyFill="1" applyBorder="1" applyAlignment="1">
      <alignment horizontal="center" vertical="center" wrapText="1"/>
      <protection/>
    </xf>
    <xf numFmtId="4" fontId="4" fillId="0" borderId="4" xfId="872" applyNumberFormat="1" applyFont="1" applyFill="1" applyBorder="1" applyAlignment="1" applyProtection="1">
      <alignment horizontal="center" vertical="center" wrapText="1"/>
      <protection/>
    </xf>
    <xf numFmtId="4" fontId="4" fillId="0" borderId="36" xfId="942" applyNumberFormat="1" applyFont="1" applyFill="1" applyBorder="1" applyAlignment="1">
      <alignment horizontal="center" vertical="center" wrapText="1"/>
      <protection/>
    </xf>
    <xf numFmtId="4" fontId="4" fillId="0" borderId="4" xfId="873" applyNumberFormat="1" applyFont="1" applyFill="1" applyBorder="1" applyAlignment="1" applyProtection="1">
      <alignment horizontal="center" vertical="center" wrapText="1"/>
      <protection/>
    </xf>
    <xf numFmtId="4" fontId="4" fillId="0" borderId="4" xfId="873" applyNumberFormat="1" applyFont="1" applyFill="1" applyBorder="1" applyAlignment="1" applyProtection="1">
      <alignment horizontal="center" vertical="center"/>
      <protection/>
    </xf>
    <xf numFmtId="4" fontId="4" fillId="0" borderId="4" xfId="868" applyNumberFormat="1" applyFont="1" applyFill="1" applyBorder="1" applyAlignment="1">
      <alignment horizontal="center" vertical="center"/>
      <protection/>
    </xf>
    <xf numFmtId="4" fontId="4" fillId="0" borderId="4" xfId="874" applyNumberFormat="1" applyFont="1" applyFill="1" applyBorder="1" applyAlignment="1" applyProtection="1">
      <alignment horizontal="center" vertical="center" wrapText="1"/>
      <protection/>
    </xf>
    <xf numFmtId="4" fontId="4" fillId="0" borderId="4" xfId="869" applyNumberFormat="1" applyFont="1" applyFill="1" applyBorder="1" applyAlignment="1">
      <alignment horizontal="center" vertical="center"/>
      <protection/>
    </xf>
    <xf numFmtId="4" fontId="4" fillId="0" borderId="4" xfId="886" applyNumberFormat="1" applyFont="1" applyFill="1" applyBorder="1" applyAlignment="1" applyProtection="1">
      <alignment horizontal="center" vertical="center"/>
      <protection/>
    </xf>
    <xf numFmtId="4" fontId="4" fillId="0" borderId="4" xfId="837" applyNumberFormat="1" applyFont="1" applyFill="1" applyBorder="1" applyAlignment="1">
      <alignment horizontal="center" vertical="center"/>
      <protection/>
    </xf>
    <xf numFmtId="4" fontId="4" fillId="0" borderId="4" xfId="887" applyNumberFormat="1" applyFont="1" applyFill="1" applyBorder="1" applyAlignment="1" applyProtection="1">
      <alignment horizontal="center" vertical="center"/>
      <protection/>
    </xf>
    <xf numFmtId="4" fontId="4" fillId="0" borderId="4" xfId="888" applyNumberFormat="1" applyFont="1" applyFill="1" applyBorder="1" applyAlignment="1" applyProtection="1">
      <alignment horizontal="center" vertical="center"/>
      <protection/>
    </xf>
    <xf numFmtId="4" fontId="4" fillId="0" borderId="4" xfId="950" applyNumberFormat="1" applyFont="1" applyFill="1" applyBorder="1" applyAlignment="1">
      <alignment horizontal="center" vertical="center" wrapText="1"/>
      <protection/>
    </xf>
    <xf numFmtId="4" fontId="4" fillId="0" borderId="4" xfId="1206" applyNumberFormat="1" applyFont="1" applyFill="1" applyBorder="1" applyAlignment="1">
      <alignment horizontal="center" vertical="center"/>
      <protection/>
    </xf>
    <xf numFmtId="4" fontId="4" fillId="0" borderId="4" xfId="866" applyNumberFormat="1" applyFont="1" applyFill="1" applyBorder="1" applyAlignment="1">
      <alignment horizontal="center" vertical="center"/>
      <protection/>
    </xf>
    <xf numFmtId="4" fontId="4" fillId="0" borderId="4" xfId="950" applyNumberFormat="1" applyFont="1" applyFill="1" applyBorder="1" applyAlignment="1">
      <alignment horizontal="center" vertical="center"/>
      <protection/>
    </xf>
    <xf numFmtId="4" fontId="4" fillId="0" borderId="4" xfId="943" applyNumberFormat="1" applyFont="1" applyFill="1" applyBorder="1" applyAlignment="1">
      <alignment horizontal="center" vertical="center"/>
      <protection/>
    </xf>
    <xf numFmtId="4" fontId="4" fillId="0" borderId="36" xfId="943" applyNumberFormat="1" applyFont="1" applyFill="1" applyBorder="1" applyAlignment="1">
      <alignment horizontal="center" vertical="center"/>
      <protection/>
    </xf>
    <xf numFmtId="4" fontId="4" fillId="0" borderId="4" xfId="1194" applyNumberFormat="1" applyFont="1" applyFill="1" applyBorder="1" applyAlignment="1">
      <alignment horizontal="center" vertical="center"/>
      <protection/>
    </xf>
    <xf numFmtId="4" fontId="4" fillId="0" borderId="4" xfId="870" applyNumberFormat="1" applyFont="1" applyFill="1" applyBorder="1" applyAlignment="1">
      <alignment horizontal="center" vertical="center"/>
      <protection/>
    </xf>
    <xf numFmtId="4" fontId="4" fillId="0" borderId="4" xfId="871" applyNumberFormat="1" applyFont="1" applyFill="1" applyBorder="1" applyAlignment="1">
      <alignment horizontal="center" vertical="center"/>
      <protection/>
    </xf>
    <xf numFmtId="4" fontId="4" fillId="0" borderId="36" xfId="1194" applyNumberFormat="1" applyFont="1" applyFill="1" applyBorder="1" applyAlignment="1">
      <alignment horizontal="center" vertical="center"/>
      <protection/>
    </xf>
    <xf numFmtId="4" fontId="4" fillId="0" borderId="37" xfId="1194" applyNumberFormat="1" applyFont="1" applyFill="1" applyBorder="1" applyAlignment="1">
      <alignment horizontal="center" vertical="center"/>
      <protection/>
    </xf>
    <xf numFmtId="4" fontId="4" fillId="0" borderId="40" xfId="1194" applyNumberFormat="1" applyFont="1" applyFill="1" applyBorder="1" applyAlignment="1">
      <alignment horizontal="center" vertical="center"/>
      <protection/>
    </xf>
    <xf numFmtId="4" fontId="4" fillId="0" borderId="4" xfId="1194" applyFont="1" applyFill="1" applyBorder="1" applyAlignment="1">
      <alignment horizontal="center" vertical="center"/>
      <protection/>
    </xf>
    <xf numFmtId="0" fontId="4" fillId="0" borderId="35" xfId="951" applyFont="1" applyBorder="1" applyAlignment="1">
      <alignment horizontal="center" vertical="center"/>
      <protection/>
    </xf>
    <xf numFmtId="0" fontId="98" fillId="0" borderId="0" xfId="0" applyFont="1" applyAlignment="1">
      <alignment/>
    </xf>
    <xf numFmtId="0" fontId="4" fillId="0" borderId="41" xfId="951" applyFont="1" applyBorder="1" applyAlignment="1">
      <alignment vertical="center"/>
      <protection/>
    </xf>
    <xf numFmtId="0" fontId="4" fillId="0" borderId="42" xfId="951" applyFont="1" applyBorder="1" applyAlignment="1">
      <alignment vertical="center"/>
      <protection/>
    </xf>
    <xf numFmtId="0" fontId="4" fillId="0" borderId="43" xfId="951" applyFont="1" applyBorder="1" applyAlignment="1">
      <alignment vertical="center"/>
      <protection/>
    </xf>
    <xf numFmtId="0" fontId="4" fillId="0" borderId="43" xfId="950" applyFont="1" applyBorder="1" applyAlignment="1">
      <alignment horizontal="center" vertical="center" wrapText="1"/>
      <protection/>
    </xf>
    <xf numFmtId="4" fontId="4" fillId="0" borderId="43" xfId="950" applyNumberFormat="1" applyFont="1" applyFill="1" applyBorder="1" applyAlignment="1">
      <alignment horizontal="center" vertical="center" wrapText="1"/>
      <protection/>
    </xf>
    <xf numFmtId="4" fontId="4" fillId="0" borderId="43" xfId="950" applyNumberFormat="1" applyFont="1" applyFill="1" applyBorder="1" applyAlignment="1">
      <alignment horizontal="center" vertical="center"/>
      <protection/>
    </xf>
    <xf numFmtId="4" fontId="4" fillId="0" borderId="43" xfId="943" applyNumberFormat="1" applyFont="1" applyFill="1" applyBorder="1" applyAlignment="1">
      <alignment horizontal="center" vertical="center"/>
      <protection/>
    </xf>
    <xf numFmtId="4" fontId="4" fillId="0" borderId="43" xfId="708" applyNumberFormat="1" applyFont="1" applyFill="1" applyBorder="1" applyAlignment="1">
      <alignment horizontal="center" vertical="center"/>
      <protection/>
    </xf>
    <xf numFmtId="4" fontId="4" fillId="0" borderId="43" xfId="1194" applyNumberFormat="1" applyFont="1" applyFill="1" applyBorder="1" applyAlignment="1">
      <alignment horizontal="center" vertical="center"/>
      <protection/>
    </xf>
    <xf numFmtId="4" fontId="4" fillId="0" borderId="44" xfId="1194" applyNumberFormat="1" applyFont="1" applyFill="1" applyBorder="1" applyAlignment="1">
      <alignment horizontal="center" vertical="center"/>
      <protection/>
    </xf>
    <xf numFmtId="0" fontId="4" fillId="0" borderId="36" xfId="950" applyFont="1" applyBorder="1" applyAlignment="1">
      <alignment horizontal="center" vertical="center" wrapText="1"/>
      <protection/>
    </xf>
    <xf numFmtId="4" fontId="4" fillId="0" borderId="36" xfId="950" applyNumberFormat="1" applyFont="1" applyFill="1" applyBorder="1" applyAlignment="1">
      <alignment horizontal="center" vertical="center" wrapText="1"/>
      <protection/>
    </xf>
    <xf numFmtId="4" fontId="4" fillId="0" borderId="36" xfId="0" applyNumberFormat="1" applyFont="1" applyFill="1" applyBorder="1" applyAlignment="1">
      <alignment horizontal="center" vertical="center"/>
    </xf>
    <xf numFmtId="4" fontId="4" fillId="0" borderId="36" xfId="950" applyNumberFormat="1" applyFont="1" applyFill="1" applyBorder="1" applyAlignment="1">
      <alignment horizontal="center" vertical="center"/>
      <protection/>
    </xf>
    <xf numFmtId="0" fontId="4" fillId="0" borderId="45" xfId="950" applyFont="1" applyBorder="1" applyAlignment="1">
      <alignment wrapText="1"/>
      <protection/>
    </xf>
    <xf numFmtId="0" fontId="4" fillId="0" borderId="46" xfId="950" applyFont="1" applyBorder="1" applyAlignment="1">
      <alignment wrapText="1"/>
      <protection/>
    </xf>
    <xf numFmtId="0" fontId="62" fillId="0" borderId="0" xfId="825" applyFont="1" applyAlignment="1" applyProtection="1">
      <alignment vertical="center"/>
      <protection/>
    </xf>
    <xf numFmtId="0" fontId="102" fillId="0" borderId="0" xfId="825" applyFont="1" applyAlignment="1" applyProtection="1">
      <alignment horizontal="center" vertical="center"/>
      <protection/>
    </xf>
    <xf numFmtId="0" fontId="102" fillId="69" borderId="0" xfId="825" applyFont="1" applyFill="1" applyBorder="1" applyAlignment="1" applyProtection="1">
      <alignment horizontal="center" vertical="center"/>
      <protection/>
    </xf>
    <xf numFmtId="0" fontId="103" fillId="0" borderId="0" xfId="944" applyNumberFormat="1" applyFont="1" applyFill="1" applyAlignment="1" applyProtection="1">
      <alignment vertical="center"/>
      <protection/>
    </xf>
    <xf numFmtId="0" fontId="103" fillId="0" borderId="0" xfId="944" applyFont="1" applyFill="1" applyAlignment="1" applyProtection="1">
      <alignment horizontal="left" vertical="center"/>
      <protection/>
    </xf>
    <xf numFmtId="0" fontId="103" fillId="0" borderId="0" xfId="944" applyFont="1" applyAlignment="1" applyProtection="1">
      <alignment vertical="center"/>
      <protection/>
    </xf>
    <xf numFmtId="0" fontId="103" fillId="0" borderId="0" xfId="944" applyFont="1" applyAlignment="1" applyProtection="1">
      <alignment vertical="center" wrapText="1"/>
      <protection/>
    </xf>
    <xf numFmtId="0" fontId="104" fillId="0" borderId="0" xfId="944" applyFont="1" applyBorder="1" applyAlignment="1" applyProtection="1">
      <alignment horizontal="right" vertical="center" wrapText="1"/>
      <protection/>
    </xf>
    <xf numFmtId="0" fontId="103" fillId="0" borderId="0" xfId="944" applyFont="1" applyFill="1" applyAlignment="1" applyProtection="1">
      <alignment vertical="center" wrapText="1"/>
      <protection/>
    </xf>
    <xf numFmtId="0" fontId="103" fillId="0" borderId="0" xfId="944" applyFont="1" applyFill="1" applyAlignment="1" applyProtection="1">
      <alignment vertical="center"/>
      <protection/>
    </xf>
    <xf numFmtId="0" fontId="105" fillId="0" borderId="0" xfId="944" applyFont="1" applyAlignment="1" applyProtection="1">
      <alignment vertical="center"/>
      <protection/>
    </xf>
    <xf numFmtId="0" fontId="106" fillId="0" borderId="0" xfId="944" applyFont="1" applyAlignment="1" applyProtection="1">
      <alignment vertical="center" wrapText="1"/>
      <protection/>
    </xf>
    <xf numFmtId="0" fontId="62" fillId="0" borderId="0" xfId="825" applyFont="1" applyBorder="1" applyAlignment="1" applyProtection="1">
      <alignment vertical="center"/>
      <protection/>
    </xf>
    <xf numFmtId="0" fontId="62" fillId="2" borderId="47" xfId="825" applyFont="1" applyFill="1" applyBorder="1" applyAlignment="1" applyProtection="1">
      <alignment horizontal="left" vertical="center" indent="2"/>
      <protection/>
    </xf>
    <xf numFmtId="0" fontId="106" fillId="69" borderId="47" xfId="945" applyFont="1" applyFill="1" applyBorder="1" applyAlignment="1" applyProtection="1">
      <alignment vertical="center" wrapText="1"/>
      <protection/>
    </xf>
    <xf numFmtId="0" fontId="104" fillId="69" borderId="47" xfId="945" applyFont="1" applyFill="1" applyBorder="1" applyAlignment="1" applyProtection="1">
      <alignment vertical="center" wrapText="1"/>
      <protection/>
    </xf>
    <xf numFmtId="0" fontId="106" fillId="0" borderId="47" xfId="945" applyFont="1" applyFill="1" applyBorder="1" applyAlignment="1" applyProtection="1">
      <alignment vertical="center" wrapText="1"/>
      <protection/>
    </xf>
    <xf numFmtId="0" fontId="106" fillId="0" borderId="47" xfId="944" applyFont="1" applyBorder="1" applyAlignment="1" applyProtection="1">
      <alignment vertical="center" wrapText="1"/>
      <protection/>
    </xf>
    <xf numFmtId="49" fontId="101" fillId="0" borderId="48" xfId="603" applyNumberFormat="1" applyFont="1" applyBorder="1" applyAlignment="1" applyProtection="1">
      <alignment horizontal="center" vertical="center" wrapText="1"/>
      <protection/>
    </xf>
    <xf numFmtId="0" fontId="62" fillId="0" borderId="49" xfId="825" applyFont="1" applyBorder="1" applyAlignment="1" applyProtection="1">
      <alignment horizontal="center" vertical="center" wrapText="1"/>
      <protection/>
    </xf>
    <xf numFmtId="0" fontId="62" fillId="0" borderId="48" xfId="825" applyFont="1" applyBorder="1" applyAlignment="1" applyProtection="1">
      <alignment horizontal="center" vertical="center" wrapText="1"/>
      <protection/>
    </xf>
    <xf numFmtId="0" fontId="62" fillId="69" borderId="0" xfId="825" applyFont="1" applyFill="1" applyBorder="1" applyAlignment="1" applyProtection="1">
      <alignment vertical="center"/>
      <protection/>
    </xf>
    <xf numFmtId="0" fontId="62" fillId="2" borderId="47" xfId="825" applyFont="1" applyFill="1" applyBorder="1" applyAlignment="1" applyProtection="1">
      <alignment vertical="center"/>
      <protection/>
    </xf>
    <xf numFmtId="0" fontId="62" fillId="69" borderId="47" xfId="825" applyFont="1" applyFill="1" applyBorder="1" applyAlignment="1" applyProtection="1">
      <alignment horizontal="center" vertical="center"/>
      <protection/>
    </xf>
    <xf numFmtId="49" fontId="62" fillId="69" borderId="50" xfId="825" applyNumberFormat="1" applyFont="1" applyFill="1" applyBorder="1" applyAlignment="1" applyProtection="1">
      <alignment horizontal="center" vertical="center"/>
      <protection/>
    </xf>
    <xf numFmtId="49" fontId="101" fillId="0" borderId="50" xfId="574" applyNumberFormat="1" applyFont="1" applyBorder="1" applyAlignment="1" applyProtection="1">
      <alignment horizontal="left" vertical="center" wrapText="1"/>
      <protection/>
    </xf>
    <xf numFmtId="0" fontId="101" fillId="0" borderId="50" xfId="825" applyFont="1" applyFill="1" applyBorder="1" applyAlignment="1" applyProtection="1">
      <alignment horizontal="center" vertical="center"/>
      <protection/>
    </xf>
    <xf numFmtId="0" fontId="62" fillId="0" borderId="50" xfId="825" applyFont="1" applyFill="1" applyBorder="1" applyAlignment="1" applyProtection="1">
      <alignment horizontal="center" vertical="center"/>
      <protection/>
    </xf>
    <xf numFmtId="4" fontId="62" fillId="66" borderId="50" xfId="825" applyNumberFormat="1" applyFont="1" applyFill="1" applyBorder="1" applyAlignment="1" applyProtection="1">
      <alignment horizontal="right" vertical="center"/>
      <protection locked="0"/>
    </xf>
    <xf numFmtId="4" fontId="62" fillId="4" borderId="50" xfId="1204" applyNumberFormat="1" applyFont="1" applyFill="1" applyBorder="1" applyAlignment="1" applyProtection="1">
      <alignment horizontal="right" vertical="center"/>
      <protection/>
    </xf>
    <xf numFmtId="4" fontId="62" fillId="66" borderId="50" xfId="1204" applyNumberFormat="1" applyFont="1" applyFill="1" applyBorder="1" applyAlignment="1" applyProtection="1">
      <alignment horizontal="right" vertical="center"/>
      <protection locked="0"/>
    </xf>
    <xf numFmtId="4" fontId="62" fillId="3" borderId="50" xfId="824" applyNumberFormat="1" applyFont="1" applyFill="1" applyBorder="1" applyAlignment="1" applyProtection="1">
      <alignment horizontal="right" vertical="center"/>
      <protection/>
    </xf>
    <xf numFmtId="0" fontId="101" fillId="0" borderId="50" xfId="825" applyFont="1" applyBorder="1" applyAlignment="1" applyProtection="1">
      <alignment horizontal="left" vertical="center"/>
      <protection/>
    </xf>
    <xf numFmtId="0" fontId="101" fillId="0" borderId="50" xfId="825" applyFont="1" applyBorder="1" applyAlignment="1" applyProtection="1">
      <alignment horizontal="center" vertical="center" wrapText="1"/>
      <protection/>
    </xf>
    <xf numFmtId="0" fontId="62" fillId="0" borderId="50" xfId="825" applyFont="1" applyBorder="1" applyAlignment="1" applyProtection="1">
      <alignment horizontal="center" vertical="center" wrapText="1"/>
      <protection/>
    </xf>
    <xf numFmtId="4" fontId="62" fillId="3" borderId="50" xfId="825" applyNumberFormat="1" applyFont="1" applyFill="1" applyBorder="1" applyAlignment="1" applyProtection="1">
      <alignment horizontal="right" vertical="center" wrapText="1"/>
      <protection/>
    </xf>
    <xf numFmtId="0" fontId="62" fillId="69" borderId="47" xfId="825" applyFont="1" applyFill="1" applyBorder="1" applyAlignment="1" applyProtection="1">
      <alignment vertical="center"/>
      <protection/>
    </xf>
    <xf numFmtId="0" fontId="101" fillId="69" borderId="47" xfId="825" applyFont="1" applyFill="1" applyBorder="1" applyAlignment="1" applyProtection="1">
      <alignment vertical="center"/>
      <protection/>
    </xf>
    <xf numFmtId="49" fontId="62" fillId="0" borderId="50" xfId="825" applyNumberFormat="1" applyFont="1" applyFill="1" applyBorder="1" applyAlignment="1" applyProtection="1">
      <alignment horizontal="center" vertical="center"/>
      <protection/>
    </xf>
    <xf numFmtId="0" fontId="62" fillId="0" borderId="50" xfId="825" applyFont="1" applyFill="1" applyBorder="1" applyAlignment="1" applyProtection="1">
      <alignment vertical="center" wrapText="1"/>
      <protection/>
    </xf>
    <xf numFmtId="0" fontId="62" fillId="0" borderId="50" xfId="825" applyFont="1" applyFill="1" applyBorder="1" applyAlignment="1" applyProtection="1">
      <alignment horizontal="center" vertical="center" wrapText="1"/>
      <protection/>
    </xf>
    <xf numFmtId="4" fontId="62" fillId="3" borderId="50" xfId="1204" applyNumberFormat="1" applyFont="1" applyFill="1" applyBorder="1" applyAlignment="1" applyProtection="1">
      <alignment horizontal="right" vertical="center"/>
      <protection/>
    </xf>
    <xf numFmtId="0" fontId="62" fillId="0" borderId="50" xfId="825" applyFont="1" applyFill="1" applyBorder="1" applyAlignment="1" applyProtection="1">
      <alignment horizontal="left" vertical="center" wrapText="1" indent="1"/>
      <protection/>
    </xf>
    <xf numFmtId="0" fontId="62" fillId="0" borderId="50" xfId="825" applyFont="1" applyFill="1" applyBorder="1" applyAlignment="1" applyProtection="1">
      <alignment horizontal="left" vertical="center" wrapText="1" indent="2"/>
      <protection/>
    </xf>
    <xf numFmtId="4" fontId="62" fillId="0" borderId="50" xfId="1204" applyNumberFormat="1" applyFont="1" applyFill="1" applyBorder="1" applyAlignment="1" applyProtection="1">
      <alignment horizontal="right" vertical="center"/>
      <protection/>
    </xf>
    <xf numFmtId="0" fontId="62" fillId="0" borderId="50" xfId="825" applyFont="1" applyFill="1" applyBorder="1" applyAlignment="1" applyProtection="1">
      <alignment horizontal="left" vertical="center" indent="1"/>
      <protection/>
    </xf>
    <xf numFmtId="0" fontId="107" fillId="0" borderId="50" xfId="825" applyFont="1" applyFill="1" applyBorder="1" applyAlignment="1" applyProtection="1">
      <alignment horizontal="left" vertical="center" wrapText="1" indent="2"/>
      <protection/>
    </xf>
    <xf numFmtId="0" fontId="101" fillId="0" borderId="50" xfId="825" applyFont="1" applyFill="1" applyBorder="1" applyAlignment="1" applyProtection="1">
      <alignment horizontal="center" vertical="center" wrapText="1"/>
      <protection/>
    </xf>
    <xf numFmtId="0" fontId="62" fillId="0" borderId="0" xfId="825" applyFont="1" applyFill="1" applyBorder="1" applyAlignment="1" applyProtection="1">
      <alignment vertical="center"/>
      <protection/>
    </xf>
    <xf numFmtId="0" fontId="62" fillId="0" borderId="0" xfId="825" applyFont="1" applyFill="1" applyAlignment="1" applyProtection="1">
      <alignment vertical="center"/>
      <protection/>
    </xf>
    <xf numFmtId="0" fontId="101" fillId="0" borderId="50" xfId="825" applyFont="1" applyFill="1" applyBorder="1" applyAlignment="1" applyProtection="1">
      <alignment horizontal="left" vertical="center" wrapText="1"/>
      <protection/>
    </xf>
    <xf numFmtId="0" fontId="101" fillId="0" borderId="50" xfId="825" applyFont="1" applyFill="1" applyBorder="1" applyAlignment="1" applyProtection="1">
      <alignment horizontal="left" vertical="center" wrapText="1" indent="1"/>
      <protection/>
    </xf>
    <xf numFmtId="0" fontId="62" fillId="0" borderId="50" xfId="825" applyFont="1" applyFill="1" applyBorder="1" applyAlignment="1" applyProtection="1">
      <alignment horizontal="left" vertical="center"/>
      <protection/>
    </xf>
    <xf numFmtId="4" fontId="62" fillId="66" borderId="50" xfId="824" applyNumberFormat="1" applyFont="1" applyFill="1" applyBorder="1" applyAlignment="1" applyProtection="1">
      <alignment horizontal="right" vertical="center"/>
      <protection locked="0"/>
    </xf>
    <xf numFmtId="194" fontId="62" fillId="69" borderId="47" xfId="825" applyNumberFormat="1" applyFont="1" applyFill="1" applyBorder="1" applyAlignment="1" applyProtection="1">
      <alignment vertical="center"/>
      <protection/>
    </xf>
    <xf numFmtId="0" fontId="62" fillId="2" borderId="47" xfId="946" applyNumberFormat="1" applyFont="1" applyFill="1" applyBorder="1" applyAlignment="1" applyProtection="1">
      <alignment horizontal="left" vertical="center" indent="1"/>
      <protection/>
    </xf>
    <xf numFmtId="0" fontId="62" fillId="2" borderId="47" xfId="946" applyNumberFormat="1" applyFont="1" applyFill="1" applyBorder="1" applyAlignment="1" applyProtection="1">
      <alignment vertical="center" wrapText="1"/>
      <protection/>
    </xf>
    <xf numFmtId="49" fontId="62" fillId="0" borderId="50" xfId="603" applyNumberFormat="1" applyFont="1" applyFill="1" applyBorder="1" applyAlignment="1" applyProtection="1">
      <alignment horizontal="center" vertical="center" wrapText="1"/>
      <protection/>
    </xf>
    <xf numFmtId="0" fontId="62" fillId="0" borderId="50" xfId="603" applyFont="1" applyFill="1" applyBorder="1" applyAlignment="1" applyProtection="1">
      <alignment horizontal="left" vertical="center" wrapText="1"/>
      <protection/>
    </xf>
    <xf numFmtId="0" fontId="62" fillId="0" borderId="50" xfId="603" applyFont="1" applyFill="1" applyBorder="1" applyAlignment="1" applyProtection="1">
      <alignment horizontal="center" vertical="center" wrapText="1"/>
      <protection/>
    </xf>
    <xf numFmtId="4" fontId="62" fillId="66" borderId="50" xfId="603" applyNumberFormat="1" applyFont="1" applyFill="1" applyBorder="1" applyAlignment="1" applyProtection="1">
      <alignment horizontal="right" vertical="center" wrapText="1"/>
      <protection locked="0"/>
    </xf>
    <xf numFmtId="0" fontId="110" fillId="0" borderId="50" xfId="825" applyFont="1" applyFill="1" applyBorder="1" applyAlignment="1" applyProtection="1">
      <alignment horizontal="left" vertical="center" wrapText="1" indent="1"/>
      <protection/>
    </xf>
    <xf numFmtId="4" fontId="62" fillId="3" borderId="50" xfId="1205" applyNumberFormat="1" applyFont="1" applyFill="1" applyBorder="1" applyAlignment="1" applyProtection="1">
      <alignment horizontal="right" vertical="center"/>
      <protection/>
    </xf>
    <xf numFmtId="0" fontId="111" fillId="0" borderId="0" xfId="825" applyFont="1" applyBorder="1" applyAlignment="1" applyProtection="1">
      <alignment vertical="center"/>
      <protection/>
    </xf>
    <xf numFmtId="4" fontId="62" fillId="66" borderId="50" xfId="1205" applyNumberFormat="1" applyFont="1" applyFill="1" applyBorder="1" applyAlignment="1" applyProtection="1">
      <alignment horizontal="right" vertical="center"/>
      <protection locked="0"/>
    </xf>
    <xf numFmtId="0" fontId="111" fillId="0" borderId="0" xfId="825" applyFont="1" applyAlignment="1" applyProtection="1">
      <alignment vertical="center"/>
      <protection/>
    </xf>
    <xf numFmtId="0" fontId="62" fillId="0" borderId="50" xfId="825" applyFont="1" applyFill="1" applyBorder="1" applyAlignment="1" applyProtection="1">
      <alignment horizontal="left" vertical="center" wrapText="1"/>
      <protection/>
    </xf>
    <xf numFmtId="0" fontId="62" fillId="0" borderId="50" xfId="603" applyFont="1" applyFill="1" applyBorder="1" applyAlignment="1" applyProtection="1">
      <alignment horizontal="left" vertical="center" wrapText="1" indent="1"/>
      <protection/>
    </xf>
    <xf numFmtId="0" fontId="61" fillId="69" borderId="0" xfId="825" applyFont="1" applyFill="1" applyBorder="1" applyAlignment="1" applyProtection="1">
      <alignment vertical="center"/>
      <protection/>
    </xf>
    <xf numFmtId="0" fontId="102" fillId="69" borderId="47" xfId="825" applyFont="1" applyFill="1" applyBorder="1" applyAlignment="1" applyProtection="1">
      <alignment vertical="center" wrapText="1"/>
      <protection/>
    </xf>
    <xf numFmtId="0" fontId="102" fillId="69" borderId="47" xfId="825" applyFont="1" applyFill="1" applyBorder="1" applyAlignment="1" applyProtection="1">
      <alignment vertical="center"/>
      <protection/>
    </xf>
    <xf numFmtId="197" fontId="102" fillId="69" borderId="47" xfId="1146" applyNumberFormat="1" applyFont="1" applyFill="1" applyBorder="1" applyAlignment="1" applyProtection="1">
      <alignment horizontal="center" vertical="center"/>
      <protection/>
    </xf>
    <xf numFmtId="197" fontId="102" fillId="69" borderId="47" xfId="1146" applyNumberFormat="1" applyFont="1" applyFill="1" applyBorder="1" applyAlignment="1" applyProtection="1">
      <alignment vertical="center"/>
      <protection/>
    </xf>
    <xf numFmtId="0" fontId="62" fillId="69" borderId="47" xfId="946" applyNumberFormat="1" applyFont="1" applyFill="1" applyBorder="1" applyAlignment="1" applyProtection="1">
      <alignment horizontal="left" vertical="center" wrapText="1"/>
      <protection/>
    </xf>
    <xf numFmtId="49" fontId="62" fillId="0" borderId="50" xfId="823" applyNumberFormat="1" applyFont="1" applyFill="1" applyBorder="1" applyAlignment="1" applyProtection="1">
      <alignment horizontal="center" vertical="center"/>
      <protection/>
    </xf>
    <xf numFmtId="0" fontId="62" fillId="0" borderId="50" xfId="823" applyFont="1" applyFill="1" applyBorder="1" applyAlignment="1" applyProtection="1">
      <alignment vertical="center" wrapText="1"/>
      <protection/>
    </xf>
    <xf numFmtId="0" fontId="62" fillId="0" borderId="50" xfId="823" applyFont="1" applyFill="1" applyBorder="1" applyAlignment="1" applyProtection="1">
      <alignment horizontal="center" vertical="center" wrapText="1"/>
      <protection/>
    </xf>
    <xf numFmtId="4" fontId="62" fillId="3" borderId="50" xfId="825" applyNumberFormat="1" applyFont="1" applyFill="1" applyBorder="1" applyAlignment="1" applyProtection="1">
      <alignment vertical="center"/>
      <protection/>
    </xf>
    <xf numFmtId="0" fontId="102" fillId="0" borderId="47" xfId="825" applyFont="1" applyBorder="1" applyAlignment="1" applyProtection="1">
      <alignment vertical="center"/>
      <protection/>
    </xf>
    <xf numFmtId="0" fontId="102" fillId="0" borderId="47" xfId="825" applyFont="1" applyBorder="1" applyAlignment="1" applyProtection="1">
      <alignment horizontal="center" vertical="center"/>
      <protection/>
    </xf>
    <xf numFmtId="0" fontId="62" fillId="0" borderId="47" xfId="825" applyFont="1" applyBorder="1" applyAlignment="1" applyProtection="1">
      <alignment vertical="center"/>
      <protection/>
    </xf>
    <xf numFmtId="0" fontId="62" fillId="0" borderId="50" xfId="825" applyFont="1" applyBorder="1" applyAlignment="1" applyProtection="1">
      <alignment vertical="center"/>
      <protection/>
    </xf>
    <xf numFmtId="4" fontId="62" fillId="66" borderId="50" xfId="826" applyNumberFormat="1" applyFont="1" applyFill="1" applyBorder="1" applyAlignment="1" applyProtection="1">
      <alignment horizontal="right" vertical="center"/>
      <protection locked="0"/>
    </xf>
    <xf numFmtId="0" fontId="62" fillId="69" borderId="0" xfId="946" applyNumberFormat="1" applyFont="1" applyFill="1" applyBorder="1" applyAlignment="1" applyProtection="1">
      <alignment horizontal="left" vertical="center" wrapText="1"/>
      <protection/>
    </xf>
    <xf numFmtId="0" fontId="62" fillId="0" borderId="50" xfId="825" applyFont="1" applyFill="1" applyBorder="1" applyAlignment="1" applyProtection="1">
      <alignment vertical="center"/>
      <protection/>
    </xf>
    <xf numFmtId="0" fontId="101" fillId="0" borderId="0" xfId="0" applyFont="1" applyAlignment="1" applyProtection="1">
      <alignment horizontal="center" vertical="center"/>
      <protection/>
    </xf>
    <xf numFmtId="0" fontId="102" fillId="69" borderId="0" xfId="0" applyFont="1" applyFill="1" applyBorder="1" applyAlignment="1" applyProtection="1">
      <alignment vertical="center"/>
      <protection/>
    </xf>
    <xf numFmtId="0" fontId="102" fillId="69" borderId="0" xfId="0" applyFont="1" applyFill="1" applyBorder="1" applyAlignment="1" applyProtection="1">
      <alignment horizontal="center" vertical="center"/>
      <protection/>
    </xf>
    <xf numFmtId="0" fontId="62" fillId="0" borderId="48" xfId="0" applyFont="1" applyFill="1" applyBorder="1" applyAlignment="1" applyProtection="1">
      <alignment horizontal="center" vertical="center" wrapText="1"/>
      <protection/>
    </xf>
    <xf numFmtId="0" fontId="62" fillId="0" borderId="49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>
      <alignment/>
    </xf>
    <xf numFmtId="4" fontId="62" fillId="66" borderId="50" xfId="1038" applyNumberFormat="1" applyFont="1" applyFill="1" applyBorder="1" applyAlignment="1" applyProtection="1">
      <alignment horizontal="right" vertical="center"/>
      <protection locked="0"/>
    </xf>
    <xf numFmtId="4" fontId="62" fillId="0" borderId="50" xfId="0" applyNumberFormat="1" applyFont="1" applyFill="1" applyBorder="1" applyAlignment="1" applyProtection="1">
      <alignment vertical="center"/>
      <protection/>
    </xf>
    <xf numFmtId="4" fontId="62" fillId="3" borderId="50" xfId="1038" applyNumberFormat="1" applyFont="1" applyFill="1" applyBorder="1" applyAlignment="1" applyProtection="1">
      <alignment horizontal="right" vertical="center"/>
      <protection/>
    </xf>
    <xf numFmtId="4" fontId="62" fillId="66" borderId="50" xfId="1038" applyNumberFormat="1" applyFont="1" applyFill="1" applyBorder="1" applyAlignment="1" applyProtection="1">
      <alignment horizontal="right" vertical="center" wrapText="1"/>
      <protection locked="0"/>
    </xf>
    <xf numFmtId="0" fontId="108" fillId="0" borderId="50" xfId="569" applyFont="1" applyBorder="1" applyAlignment="1" applyProtection="1">
      <alignment horizontal="left" vertical="center" wrapText="1" indent="2"/>
      <protection/>
    </xf>
    <xf numFmtId="0" fontId="101" fillId="0" borderId="50" xfId="0" applyFont="1" applyBorder="1" applyAlignment="1" applyProtection="1">
      <alignment horizontal="left" vertical="center" wrapText="1" indent="1"/>
      <protection/>
    </xf>
    <xf numFmtId="0" fontId="109" fillId="0" borderId="50" xfId="569" applyFont="1" applyBorder="1" applyAlignment="1" applyProtection="1">
      <alignment horizontal="left" vertical="center" wrapText="1" indent="1"/>
      <protection/>
    </xf>
    <xf numFmtId="0" fontId="62" fillId="0" borderId="50" xfId="0" applyFont="1" applyFill="1" applyBorder="1" applyAlignment="1" applyProtection="1">
      <alignment horizontal="left" vertical="center" wrapText="1"/>
      <protection/>
    </xf>
    <xf numFmtId="0" fontId="109" fillId="0" borderId="50" xfId="569" applyFont="1" applyFill="1" applyBorder="1" applyAlignment="1" applyProtection="1">
      <alignment horizontal="left" vertical="center" wrapText="1"/>
      <protection/>
    </xf>
    <xf numFmtId="0" fontId="101" fillId="0" borderId="50" xfId="0" applyFont="1" applyBorder="1" applyAlignment="1" applyProtection="1">
      <alignment vertical="center" wrapText="1"/>
      <protection/>
    </xf>
    <xf numFmtId="49" fontId="101" fillId="0" borderId="50" xfId="0" applyNumberFormat="1" applyFont="1" applyBorder="1" applyAlignment="1" applyProtection="1">
      <alignment horizontal="center" vertical="center"/>
      <protection/>
    </xf>
    <xf numFmtId="0" fontId="62" fillId="0" borderId="0" xfId="0" applyFont="1" applyAlignment="1">
      <alignment/>
    </xf>
    <xf numFmtId="0" fontId="62" fillId="0" borderId="50" xfId="0" applyFont="1" applyFill="1" applyBorder="1" applyAlignment="1" applyProtection="1">
      <alignment horizontal="left" vertical="center" wrapText="1" indent="1"/>
      <protection/>
    </xf>
    <xf numFmtId="4" fontId="62" fillId="66" borderId="50" xfId="1194" applyNumberFormat="1" applyFont="1" applyFill="1" applyBorder="1" applyAlignment="1" applyProtection="1">
      <alignment horizontal="right" vertical="center"/>
      <protection locked="0"/>
    </xf>
    <xf numFmtId="0" fontId="62" fillId="0" borderId="50" xfId="0" applyFont="1" applyFill="1" applyBorder="1" applyAlignment="1" applyProtection="1">
      <alignment horizontal="left" vertical="center" wrapText="1" indent="2"/>
      <protection/>
    </xf>
    <xf numFmtId="0" fontId="62" fillId="0" borderId="47" xfId="0" applyFont="1" applyBorder="1" applyAlignment="1" applyProtection="1">
      <alignment/>
      <protection/>
    </xf>
    <xf numFmtId="0" fontId="62" fillId="0" borderId="50" xfId="0" applyFont="1" applyBorder="1" applyAlignment="1" applyProtection="1">
      <alignment/>
      <protection/>
    </xf>
    <xf numFmtId="0" fontId="62" fillId="0" borderId="47" xfId="0" applyFont="1" applyBorder="1" applyAlignment="1">
      <alignment/>
    </xf>
    <xf numFmtId="0" fontId="62" fillId="0" borderId="50" xfId="0" applyFont="1" applyBorder="1" applyAlignment="1">
      <alignment/>
    </xf>
    <xf numFmtId="0" fontId="106" fillId="0" borderId="0" xfId="0" applyFont="1" applyAlignment="1">
      <alignment/>
    </xf>
    <xf numFmtId="0" fontId="106" fillId="0" borderId="47" xfId="0" applyFont="1" applyBorder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191" fontId="0" fillId="0" borderId="4" xfId="0" applyNumberFormat="1" applyBorder="1" applyAlignment="1">
      <alignment wrapText="1"/>
    </xf>
    <xf numFmtId="16" fontId="0" fillId="0" borderId="4" xfId="0" applyNumberFormat="1" applyBorder="1" applyAlignment="1">
      <alignment wrapText="1"/>
    </xf>
    <xf numFmtId="194" fontId="0" fillId="0" borderId="4" xfId="0" applyNumberFormat="1" applyBorder="1" applyAlignment="1">
      <alignment wrapText="1"/>
    </xf>
    <xf numFmtId="198" fontId="0" fillId="0" borderId="4" xfId="0" applyNumberFormat="1" applyBorder="1" applyAlignment="1">
      <alignment wrapText="1"/>
    </xf>
    <xf numFmtId="0" fontId="115" fillId="0" borderId="52" xfId="952" applyFont="1" applyFill="1" applyBorder="1" applyAlignment="1" applyProtection="1">
      <alignment vertical="center"/>
      <protection/>
    </xf>
    <xf numFmtId="0" fontId="115" fillId="0" borderId="52" xfId="947" applyFont="1" applyFill="1" applyBorder="1" applyAlignment="1" applyProtection="1">
      <alignment horizontal="center" vertical="center"/>
      <protection/>
    </xf>
    <xf numFmtId="0" fontId="116" fillId="0" borderId="0" xfId="952" applyFont="1" applyFill="1" applyBorder="1" applyAlignment="1" applyProtection="1">
      <alignment vertical="center"/>
      <protection/>
    </xf>
    <xf numFmtId="0" fontId="115" fillId="0" borderId="0" xfId="947" applyFont="1" applyFill="1" applyBorder="1" applyAlignment="1" applyProtection="1">
      <alignment horizontal="center" vertical="center"/>
      <protection/>
    </xf>
    <xf numFmtId="0" fontId="116" fillId="0" borderId="52" xfId="947" applyFont="1" applyBorder="1" applyAlignment="1" applyProtection="1">
      <alignment vertical="center"/>
      <protection/>
    </xf>
    <xf numFmtId="0" fontId="116" fillId="0" borderId="52" xfId="652" applyFont="1" applyBorder="1" applyAlignment="1">
      <alignment horizontal="right" vertical="center"/>
      <protection/>
    </xf>
    <xf numFmtId="0" fontId="116" fillId="0" borderId="53" xfId="949" applyFont="1" applyBorder="1" applyAlignment="1" applyProtection="1">
      <alignment horizontal="center" vertical="center" wrapText="1"/>
      <protection/>
    </xf>
    <xf numFmtId="0" fontId="116" fillId="0" borderId="52" xfId="947" applyFont="1" applyBorder="1" applyAlignment="1" applyProtection="1">
      <alignment horizontal="center" vertical="center" wrapText="1"/>
      <protection/>
    </xf>
    <xf numFmtId="0" fontId="116" fillId="0" borderId="4" xfId="652" applyFont="1" applyBorder="1" applyAlignment="1">
      <alignment vertical="center" wrapText="1"/>
      <protection/>
    </xf>
    <xf numFmtId="0" fontId="116" fillId="0" borderId="4" xfId="652" applyFont="1" applyBorder="1" applyAlignment="1">
      <alignment horizontal="center" vertical="center" wrapText="1"/>
      <protection/>
    </xf>
    <xf numFmtId="203" fontId="116" fillId="3" borderId="4" xfId="652" applyNumberFormat="1" applyFont="1" applyFill="1" applyBorder="1" applyAlignment="1" applyProtection="1">
      <alignment horizontal="right" vertical="center"/>
      <protection/>
    </xf>
    <xf numFmtId="203" fontId="116" fillId="67" borderId="4" xfId="652" applyNumberFormat="1" applyFont="1" applyFill="1" applyBorder="1" applyAlignment="1" applyProtection="1">
      <alignment horizontal="right" vertical="center"/>
      <protection locked="0"/>
    </xf>
    <xf numFmtId="204" fontId="62" fillId="66" borderId="4" xfId="949" applyNumberFormat="1" applyFont="1" applyFill="1" applyBorder="1" applyAlignment="1" applyProtection="1">
      <alignment horizontal="center" vertical="center" wrapText="1"/>
      <protection locked="0"/>
    </xf>
    <xf numFmtId="203" fontId="116" fillId="67" borderId="4" xfId="947" applyNumberFormat="1" applyFont="1" applyFill="1" applyBorder="1" applyAlignment="1" applyProtection="1">
      <alignment horizontal="right" vertical="center"/>
      <protection locked="0"/>
    </xf>
    <xf numFmtId="203" fontId="116" fillId="67" borderId="4" xfId="948" applyNumberFormat="1" applyFont="1" applyFill="1" applyBorder="1" applyAlignment="1" applyProtection="1">
      <alignment horizontal="right" vertical="center"/>
      <protection locked="0"/>
    </xf>
    <xf numFmtId="203" fontId="116" fillId="67" borderId="4" xfId="947" applyNumberFormat="1" applyFont="1" applyFill="1" applyBorder="1" applyAlignment="1" applyProtection="1">
      <alignment horizontal="right" vertical="center" wrapText="1"/>
      <protection locked="0"/>
    </xf>
    <xf numFmtId="0" fontId="116" fillId="0" borderId="0" xfId="652" applyFont="1" applyFill="1" applyBorder="1" applyAlignment="1">
      <alignment vertical="center" wrapText="1"/>
      <protection/>
    </xf>
    <xf numFmtId="0" fontId="98" fillId="0" borderId="0" xfId="0" applyFont="1" applyAlignment="1">
      <alignment horizontal="center" wrapText="1"/>
    </xf>
    <xf numFmtId="0" fontId="4" fillId="0" borderId="34" xfId="950" applyFont="1" applyFill="1" applyBorder="1" applyAlignment="1">
      <alignment horizontal="center" vertical="center"/>
      <protection/>
    </xf>
    <xf numFmtId="0" fontId="4" fillId="0" borderId="39" xfId="950" applyFont="1" applyFill="1" applyBorder="1" applyAlignment="1">
      <alignment horizontal="center" vertical="center"/>
      <protection/>
    </xf>
    <xf numFmtId="0" fontId="4" fillId="0" borderId="54" xfId="950" applyFont="1" applyFill="1" applyBorder="1" applyAlignment="1">
      <alignment horizontal="center" vertical="center"/>
      <protection/>
    </xf>
    <xf numFmtId="0" fontId="4" fillId="0" borderId="4" xfId="950" applyFont="1" applyFill="1" applyBorder="1" applyAlignment="1">
      <alignment horizontal="center" vertical="center"/>
      <protection/>
    </xf>
    <xf numFmtId="0" fontId="4" fillId="0" borderId="54" xfId="950" applyFont="1" applyBorder="1" applyAlignment="1">
      <alignment horizontal="center" vertical="center" wrapText="1"/>
      <protection/>
    </xf>
    <xf numFmtId="0" fontId="4" fillId="0" borderId="4" xfId="950" applyFont="1" applyBorder="1" applyAlignment="1">
      <alignment horizontal="center" vertical="center" wrapText="1"/>
      <protection/>
    </xf>
    <xf numFmtId="0" fontId="62" fillId="4" borderId="50" xfId="825" applyNumberFormat="1" applyFont="1" applyFill="1" applyBorder="1" applyAlignment="1" applyProtection="1">
      <alignment horizontal="center" vertical="center"/>
      <protection/>
    </xf>
    <xf numFmtId="0" fontId="0" fillId="0" borderId="47" xfId="0" applyNumberFormat="1" applyFont="1" applyBorder="1" applyAlignment="1">
      <alignment/>
    </xf>
    <xf numFmtId="0" fontId="62" fillId="2" borderId="50" xfId="825" applyFont="1" applyFill="1" applyBorder="1" applyAlignment="1" applyProtection="1">
      <alignment horizontal="left" vertical="center" indent="2"/>
      <protection/>
    </xf>
    <xf numFmtId="0" fontId="62" fillId="2" borderId="47" xfId="825" applyFont="1" applyFill="1" applyBorder="1" applyAlignment="1" applyProtection="1">
      <alignment horizontal="left" vertical="center" indent="2"/>
      <protection/>
    </xf>
    <xf numFmtId="0" fontId="62" fillId="69" borderId="0" xfId="825" applyFont="1" applyFill="1" applyBorder="1" applyAlignment="1" applyProtection="1">
      <alignment horizontal="center" vertical="center"/>
      <protection/>
    </xf>
    <xf numFmtId="0" fontId="114" fillId="0" borderId="0" xfId="0" applyFont="1" applyAlignment="1">
      <alignment vertical="center"/>
    </xf>
    <xf numFmtId="0" fontId="101" fillId="2" borderId="50" xfId="825" applyFont="1" applyFill="1" applyBorder="1" applyAlignment="1" applyProtection="1">
      <alignment horizontal="left" vertical="center" indent="2"/>
      <protection/>
    </xf>
    <xf numFmtId="0" fontId="101" fillId="2" borderId="47" xfId="825" applyFont="1" applyFill="1" applyBorder="1" applyAlignment="1" applyProtection="1">
      <alignment horizontal="left" vertical="center" indent="2"/>
      <protection/>
    </xf>
    <xf numFmtId="0" fontId="62" fillId="2" borderId="50" xfId="946" applyNumberFormat="1" applyFont="1" applyFill="1" applyBorder="1" applyAlignment="1" applyProtection="1">
      <alignment horizontal="left" vertical="center" wrapText="1" indent="2"/>
      <protection/>
    </xf>
    <xf numFmtId="0" fontId="62" fillId="2" borderId="47" xfId="946" applyNumberFormat="1" applyFont="1" applyFill="1" applyBorder="1" applyAlignment="1" applyProtection="1">
      <alignment horizontal="left" vertical="center" wrapText="1" indent="2"/>
      <protection/>
    </xf>
    <xf numFmtId="0" fontId="116" fillId="0" borderId="4" xfId="652" applyFont="1" applyBorder="1" applyAlignment="1">
      <alignment horizontal="center" vertical="center"/>
      <protection/>
    </xf>
    <xf numFmtId="0" fontId="116" fillId="0" borderId="0" xfId="652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wrapText="1"/>
    </xf>
    <xf numFmtId="0" fontId="116" fillId="0" borderId="53" xfId="949" applyFont="1" applyBorder="1" applyAlignment="1" applyProtection="1">
      <alignment horizontal="center" vertical="center" wrapText="1"/>
      <protection/>
    </xf>
    <xf numFmtId="0" fontId="116" fillId="0" borderId="53" xfId="652" applyFont="1" applyBorder="1" applyAlignment="1">
      <alignment horizontal="center" vertical="center"/>
      <protection/>
    </xf>
  </cellXfs>
  <cellStyles count="1225">
    <cellStyle name="Normal" xfId="0"/>
    <cellStyle name=" 1" xfId="15"/>
    <cellStyle name="%" xfId="16"/>
    <cellStyle name="%_Inputs" xfId="17"/>
    <cellStyle name="%_Inputs (const)" xfId="18"/>
    <cellStyle name="%_Inputs Co" xfId="19"/>
    <cellStyle name="_1.30 в МРСК и РЭК - 28.04.09" xfId="20"/>
    <cellStyle name="_Model_RAB Мой" xfId="21"/>
    <cellStyle name="_Model_RAB_MRSK_svod" xfId="22"/>
    <cellStyle name="_АГ" xfId="23"/>
    <cellStyle name="_АГ_Xl0000015" xfId="24"/>
    <cellStyle name="_АГ_Расшифровка к ф.6 БП на 2009год" xfId="25"/>
    <cellStyle name="_выручка по присоединениям2" xfId="26"/>
    <cellStyle name="_Заявка на 2010-2012 в РЭК без РАБа" xfId="27"/>
    <cellStyle name="_Исходные данные для модели" xfId="28"/>
    <cellStyle name="_Книга1" xfId="29"/>
    <cellStyle name="_Книга1 2" xfId="30"/>
    <cellStyle name="_Книга1_Копия АРМ_БП_РСК_V10 0_20100213" xfId="31"/>
    <cellStyle name="_Книга1_Копия АРМ_БП_РСК_V10 0_20100213 2" xfId="32"/>
    <cellStyle name="_МОДЕЛЬ_1 (2)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ПЕРАТИВКА ГПЭС апрель" xfId="37"/>
    <cellStyle name="_п.1.30" xfId="38"/>
    <cellStyle name="_пр 5 тариф RAB" xfId="39"/>
    <cellStyle name="_Предожение _ДБП_2009 г ( согласованные БП)  (2)" xfId="40"/>
    <cellStyle name="_ПРИЛ. 2003_ЧТЭ" xfId="41"/>
    <cellStyle name="_Приложение МТС-3-КС" xfId="42"/>
    <cellStyle name="_Приложение-МТС--2-1" xfId="43"/>
    <cellStyle name="_Расчет RAB_22072008" xfId="44"/>
    <cellStyle name="_Расчет RAB_Лен и МОЭСК_с 2010 года_14.04.2009_со сглаж_version 3.0_без ФСК" xfId="45"/>
    <cellStyle name="_Расчет тарифов на 2010 год 17,5%" xfId="46"/>
    <cellStyle name="_Расчет тарифов на 2010 год 17,5% согласовано МРСК" xfId="47"/>
    <cellStyle name="_Свод по ИПР (2)" xfId="48"/>
    <cellStyle name="_таблицы для расчетов28-04-08_2006-2009_прибыль корр_по ИА" xfId="49"/>
    <cellStyle name="_таблицы для расчетов28-04-08_2006-2009с ИА" xfId="50"/>
    <cellStyle name="_тарифы на 2010 год 17,5% со связью и ОКУ (ДУП)" xfId="51"/>
    <cellStyle name="_УЕ по программе RAB (1)" xfId="52"/>
    <cellStyle name="_ФЗП АК и Связи 2009 год (ММТС на ур. пож мин. факт инд. 2 кв.)" xfId="53"/>
    <cellStyle name="_Форма 6  РТК.xls(отчет по Адр пр. ЛО)" xfId="54"/>
    <cellStyle name="_формат по RAB" xfId="55"/>
    <cellStyle name="_Формат разбивки по МРСК_РСК" xfId="56"/>
    <cellStyle name="_Формат_для Согласования" xfId="57"/>
    <cellStyle name="_Шаблон для связи на 2010 год 17,5%" xfId="58"/>
    <cellStyle name="’ћѓћ‚›‰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Акцент1" xfId="71"/>
    <cellStyle name="20% - Акцент1 2" xfId="72"/>
    <cellStyle name="20% - Акцент1 3" xfId="73"/>
    <cellStyle name="20% - Акцент1 4" xfId="74"/>
    <cellStyle name="20% - Акцент1 5" xfId="75"/>
    <cellStyle name="20% - Акцент1 6" xfId="76"/>
    <cellStyle name="20% - Акцент1 7" xfId="77"/>
    <cellStyle name="20% - Акцент2" xfId="78"/>
    <cellStyle name="20% - Акцент2 2" xfId="79"/>
    <cellStyle name="20% - Акцент2 3" xfId="80"/>
    <cellStyle name="20% - Акцент2 4" xfId="81"/>
    <cellStyle name="20% - Акцент2 5" xfId="82"/>
    <cellStyle name="20% - Акцент2 6" xfId="83"/>
    <cellStyle name="20% - Акцент2 7" xfId="84"/>
    <cellStyle name="20% - Акцент3" xfId="85"/>
    <cellStyle name="20% - Акцент3 2" xfId="86"/>
    <cellStyle name="20% - Акцент3 3" xfId="87"/>
    <cellStyle name="20% - Акцент3 4" xfId="88"/>
    <cellStyle name="20% - Акцент3 5" xfId="89"/>
    <cellStyle name="20% - Акцент3 6" xfId="90"/>
    <cellStyle name="20% - Акцент3 7" xfId="91"/>
    <cellStyle name="20% - Акцент4" xfId="92"/>
    <cellStyle name="20% - Акцент4 2" xfId="93"/>
    <cellStyle name="20% - Акцент4 3" xfId="94"/>
    <cellStyle name="20% - Акцент4 4" xfId="95"/>
    <cellStyle name="20% - Акцент4 5" xfId="96"/>
    <cellStyle name="20% - Акцент4 6" xfId="97"/>
    <cellStyle name="20% - Акцент4 7" xfId="98"/>
    <cellStyle name="20% - Акцент5" xfId="99"/>
    <cellStyle name="20% - Акцент5 2" xfId="100"/>
    <cellStyle name="20% - Акцент5 3" xfId="101"/>
    <cellStyle name="20% - Акцент5 4" xfId="102"/>
    <cellStyle name="20% - Акцент5 5" xfId="103"/>
    <cellStyle name="20% - Акцент5 6" xfId="104"/>
    <cellStyle name="20% - Акцент5 7" xfId="105"/>
    <cellStyle name="20% - Акцент6" xfId="106"/>
    <cellStyle name="20% - Акцент6 2" xfId="107"/>
    <cellStyle name="20% - Акцент6 3" xfId="108"/>
    <cellStyle name="20% - Акцент6 4" xfId="109"/>
    <cellStyle name="20% - Акцент6 5" xfId="110"/>
    <cellStyle name="20% - Акцент6 6" xfId="111"/>
    <cellStyle name="20% - Акцент6 7" xfId="112"/>
    <cellStyle name="40% - Accent1" xfId="113"/>
    <cellStyle name="40% - Accent2" xfId="114"/>
    <cellStyle name="40% - Accent3" xfId="115"/>
    <cellStyle name="40% - Accent4" xfId="116"/>
    <cellStyle name="40% - Accent5" xfId="117"/>
    <cellStyle name="40% - Accent6" xfId="118"/>
    <cellStyle name="40% - Акцент1" xfId="119"/>
    <cellStyle name="40% - Акцент1 2" xfId="120"/>
    <cellStyle name="40% - Акцент1 3" xfId="121"/>
    <cellStyle name="40% - Акцент1 4" xfId="122"/>
    <cellStyle name="40% - Акцент1 5" xfId="123"/>
    <cellStyle name="40% - Акцент1 6" xfId="124"/>
    <cellStyle name="40% - Акцент1 7" xfId="125"/>
    <cellStyle name="40% - Акцент2" xfId="126"/>
    <cellStyle name="40% - Акцент2 2" xfId="127"/>
    <cellStyle name="40% - Акцент2 3" xfId="128"/>
    <cellStyle name="40% - Акцент2 4" xfId="129"/>
    <cellStyle name="40% - Акцент2 5" xfId="130"/>
    <cellStyle name="40% - Акцент2 6" xfId="131"/>
    <cellStyle name="40% - Акцент2 7" xfId="132"/>
    <cellStyle name="40% - Акцент3" xfId="133"/>
    <cellStyle name="40% - Акцент3 2" xfId="134"/>
    <cellStyle name="40% - Акцент3 3" xfId="135"/>
    <cellStyle name="40% - Акцент3 4" xfId="136"/>
    <cellStyle name="40% - Акцент3 5" xfId="137"/>
    <cellStyle name="40% - Акцент3 6" xfId="138"/>
    <cellStyle name="40% - Акцент3 7" xfId="139"/>
    <cellStyle name="40% - Акцент4" xfId="140"/>
    <cellStyle name="40% - Акцент4 2" xfId="141"/>
    <cellStyle name="40% - Акцент4 3" xfId="142"/>
    <cellStyle name="40% - Акцент4 4" xfId="143"/>
    <cellStyle name="40% - Акцент4 5" xfId="144"/>
    <cellStyle name="40% - Акцент4 6" xfId="145"/>
    <cellStyle name="40% - Акцент4 7" xfId="146"/>
    <cellStyle name="40% - Акцент5" xfId="147"/>
    <cellStyle name="40% - Акцент5 2" xfId="148"/>
    <cellStyle name="40% - Акцент5 3" xfId="149"/>
    <cellStyle name="40% - Акцент5 4" xfId="150"/>
    <cellStyle name="40% - Акцент5 5" xfId="151"/>
    <cellStyle name="40% - Акцент5 6" xfId="152"/>
    <cellStyle name="40% - Акцент5 7" xfId="153"/>
    <cellStyle name="40% - Акцент6" xfId="154"/>
    <cellStyle name="40% - Акцент6 2" xfId="155"/>
    <cellStyle name="40% - Акцент6 3" xfId="156"/>
    <cellStyle name="40% - Акцент6 4" xfId="157"/>
    <cellStyle name="40% - Акцент6 5" xfId="158"/>
    <cellStyle name="40% - Акцент6 6" xfId="159"/>
    <cellStyle name="40% - Акцент6 7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2" xfId="174"/>
    <cellStyle name="60% - Акцент2 2" xfId="175"/>
    <cellStyle name="60% - Акцент2 3" xfId="176"/>
    <cellStyle name="60% - Акцент2 4" xfId="177"/>
    <cellStyle name="60% - Акцент2 5" xfId="178"/>
    <cellStyle name="60% - Акцент2 6" xfId="179"/>
    <cellStyle name="60% - Акцент2 7" xfId="180"/>
    <cellStyle name="60% - Акцент3" xfId="181"/>
    <cellStyle name="60% - Акцент3 2" xfId="182"/>
    <cellStyle name="60% - Акцент3 3" xfId="183"/>
    <cellStyle name="60% - Акцент3 4" xfId="184"/>
    <cellStyle name="60% - Акцент3 5" xfId="185"/>
    <cellStyle name="60% - Акцент3 6" xfId="186"/>
    <cellStyle name="60% - Акцент3 7" xfId="187"/>
    <cellStyle name="60% - Акцент4" xfId="188"/>
    <cellStyle name="60% - Акцент4 2" xfId="189"/>
    <cellStyle name="60% - Акцент4 3" xfId="190"/>
    <cellStyle name="60% - Акцент4 4" xfId="191"/>
    <cellStyle name="60% - Акцент4 5" xfId="192"/>
    <cellStyle name="60% - Акцент4 6" xfId="193"/>
    <cellStyle name="60% - Акцент4 7" xfId="194"/>
    <cellStyle name="60% - Акцент5" xfId="195"/>
    <cellStyle name="60% - Акцент5 2" xfId="196"/>
    <cellStyle name="60% - Акцент5 3" xfId="197"/>
    <cellStyle name="60% - Акцент5 4" xfId="198"/>
    <cellStyle name="60% - Акцент5 5" xfId="199"/>
    <cellStyle name="60% - Акцент5 6" xfId="200"/>
    <cellStyle name="60% - Акцент5 7" xfId="201"/>
    <cellStyle name="60% - Акцент6" xfId="202"/>
    <cellStyle name="60% - Акцент6 2" xfId="203"/>
    <cellStyle name="60% - Акцент6 3" xfId="204"/>
    <cellStyle name="60% - Акцент6 4" xfId="205"/>
    <cellStyle name="60% - Акцент6 5" xfId="206"/>
    <cellStyle name="60% - Акцент6 6" xfId="207"/>
    <cellStyle name="60% - Акцент6 7" xfId="208"/>
    <cellStyle name="Accent1" xfId="209"/>
    <cellStyle name="Accent1 - 20%" xfId="210"/>
    <cellStyle name="Accent1 - 40%" xfId="211"/>
    <cellStyle name="Accent1 - 60%" xfId="212"/>
    <cellStyle name="Accent1 2" xfId="213"/>
    <cellStyle name="Accent1 3" xfId="214"/>
    <cellStyle name="Accent1 4" xfId="215"/>
    <cellStyle name="Accent1 5" xfId="216"/>
    <cellStyle name="Accent1 6" xfId="217"/>
    <cellStyle name="Accent1 7" xfId="218"/>
    <cellStyle name="Accent2" xfId="219"/>
    <cellStyle name="Accent2 - 20%" xfId="220"/>
    <cellStyle name="Accent2 - 40%" xfId="221"/>
    <cellStyle name="Accent2 - 60%" xfId="222"/>
    <cellStyle name="Accent2 2" xfId="223"/>
    <cellStyle name="Accent2 3" xfId="224"/>
    <cellStyle name="Accent2 4" xfId="225"/>
    <cellStyle name="Accent2 5" xfId="226"/>
    <cellStyle name="Accent2 6" xfId="227"/>
    <cellStyle name="Accent2 7" xfId="228"/>
    <cellStyle name="Accent3" xfId="229"/>
    <cellStyle name="Accent3 - 20%" xfId="230"/>
    <cellStyle name="Accent3 - 40%" xfId="231"/>
    <cellStyle name="Accent3 - 60%" xfId="232"/>
    <cellStyle name="Accent3 2" xfId="233"/>
    <cellStyle name="Accent3 3" xfId="234"/>
    <cellStyle name="Accent3 4" xfId="235"/>
    <cellStyle name="Accent3 5" xfId="236"/>
    <cellStyle name="Accent3 6" xfId="237"/>
    <cellStyle name="Accent3 7" xfId="238"/>
    <cellStyle name="Accent4" xfId="239"/>
    <cellStyle name="Accent4 - 20%" xfId="240"/>
    <cellStyle name="Accent4 - 40%" xfId="241"/>
    <cellStyle name="Accent4 - 60%" xfId="242"/>
    <cellStyle name="Accent4 2" xfId="243"/>
    <cellStyle name="Accent4 3" xfId="244"/>
    <cellStyle name="Accent4 4" xfId="245"/>
    <cellStyle name="Accent4 5" xfId="246"/>
    <cellStyle name="Accent4 6" xfId="247"/>
    <cellStyle name="Accent4 7" xfId="248"/>
    <cellStyle name="Accent5" xfId="249"/>
    <cellStyle name="Accent5 - 20%" xfId="250"/>
    <cellStyle name="Accent5 - 40%" xfId="251"/>
    <cellStyle name="Accent5 - 60%" xfId="252"/>
    <cellStyle name="Accent5 2" xfId="253"/>
    <cellStyle name="Accent5 3" xfId="254"/>
    <cellStyle name="Accent5 4" xfId="255"/>
    <cellStyle name="Accent5 5" xfId="256"/>
    <cellStyle name="Accent5 6" xfId="257"/>
    <cellStyle name="Accent5 7" xfId="258"/>
    <cellStyle name="Accent6" xfId="259"/>
    <cellStyle name="Accent6 - 20%" xfId="260"/>
    <cellStyle name="Accent6 - 40%" xfId="261"/>
    <cellStyle name="Accent6 - 60%" xfId="262"/>
    <cellStyle name="Accent6 2" xfId="263"/>
    <cellStyle name="Accent6 3" xfId="264"/>
    <cellStyle name="Accent6 4" xfId="265"/>
    <cellStyle name="Accent6 5" xfId="266"/>
    <cellStyle name="Accent6 6" xfId="267"/>
    <cellStyle name="Accent6 7" xfId="268"/>
    <cellStyle name="account" xfId="269"/>
    <cellStyle name="Accounting" xfId="270"/>
    <cellStyle name="Ăčďĺđńńűëęŕ" xfId="271"/>
    <cellStyle name="Áĺççŕůčňíűé" xfId="272"/>
    <cellStyle name="Äĺíĺćíűé [0]_(ňŕá 3č)" xfId="273"/>
    <cellStyle name="Äĺíĺćíűé_(ňŕá 3č)" xfId="274"/>
    <cellStyle name="Anna" xfId="275"/>
    <cellStyle name="AP_AR_UPS" xfId="276"/>
    <cellStyle name="BackGround_General" xfId="277"/>
    <cellStyle name="Bad" xfId="278"/>
    <cellStyle name="Bad 2" xfId="279"/>
    <cellStyle name="Bad 3" xfId="280"/>
    <cellStyle name="Bad 4" xfId="281"/>
    <cellStyle name="Bad 5" xfId="282"/>
    <cellStyle name="Bad 6" xfId="283"/>
    <cellStyle name="Bad 7" xfId="284"/>
    <cellStyle name="blank" xfId="285"/>
    <cellStyle name="Blue_Calculation" xfId="286"/>
    <cellStyle name="Calculation" xfId="287"/>
    <cellStyle name="Calculation 2" xfId="288"/>
    <cellStyle name="Calculation 3" xfId="289"/>
    <cellStyle name="Calculation 4" xfId="290"/>
    <cellStyle name="Calculation 5" xfId="291"/>
    <cellStyle name="Calculation 6" xfId="292"/>
    <cellStyle name="Calculation 7" xfId="293"/>
    <cellStyle name="Check" xfId="294"/>
    <cellStyle name="Check Cell" xfId="295"/>
    <cellStyle name="Check Cell 2" xfId="296"/>
    <cellStyle name="Check Cell 3" xfId="297"/>
    <cellStyle name="Check Cell 4" xfId="298"/>
    <cellStyle name="Check Cell 5" xfId="299"/>
    <cellStyle name="Check Cell 6" xfId="300"/>
    <cellStyle name="Check Cell 7" xfId="301"/>
    <cellStyle name="Comma [0]_laroux" xfId="302"/>
    <cellStyle name="Comma_laroux" xfId="303"/>
    <cellStyle name="Comma0" xfId="304"/>
    <cellStyle name="Çŕůčňíűé" xfId="305"/>
    <cellStyle name="Currency [0]" xfId="306"/>
    <cellStyle name="Currency [0] 2" xfId="307"/>
    <cellStyle name="Currency [0] 3" xfId="308"/>
    <cellStyle name="Currency [0] 4" xfId="309"/>
    <cellStyle name="Currency_laroux" xfId="310"/>
    <cellStyle name="Currency0" xfId="311"/>
    <cellStyle name="Currency2" xfId="312"/>
    <cellStyle name="Đ_x0010_" xfId="313"/>
    <cellStyle name="date" xfId="314"/>
    <cellStyle name="Dates" xfId="315"/>
    <cellStyle name="Dezimal [0]_Compiling Utility Macros" xfId="316"/>
    <cellStyle name="Dezimal_Compiling Utility Macros" xfId="317"/>
    <cellStyle name="E-mail" xfId="318"/>
    <cellStyle name="Emphasis 1" xfId="319"/>
    <cellStyle name="Emphasis 2" xfId="320"/>
    <cellStyle name="Emphasis 3" xfId="321"/>
    <cellStyle name="Euro" xfId="322"/>
    <cellStyle name="Euro 2" xfId="323"/>
    <cellStyle name="Euro 3" xfId="324"/>
    <cellStyle name="Euro 4" xfId="325"/>
    <cellStyle name="Euro 5" xfId="326"/>
    <cellStyle name="Euro 6" xfId="327"/>
    <cellStyle name="Euro 7" xfId="328"/>
    <cellStyle name="Excel Built-in Normal" xfId="329"/>
    <cellStyle name="Explanatory Text" xfId="330"/>
    <cellStyle name="Fixed" xfId="331"/>
    <cellStyle name="Followed Hyperlink" xfId="332"/>
    <cellStyle name="Footnotes" xfId="333"/>
    <cellStyle name="General_Ledger" xfId="334"/>
    <cellStyle name="Good" xfId="335"/>
    <cellStyle name="Good 2" xfId="336"/>
    <cellStyle name="Good 3" xfId="337"/>
    <cellStyle name="Good 4" xfId="338"/>
    <cellStyle name="Good 5" xfId="339"/>
    <cellStyle name="Good 6" xfId="340"/>
    <cellStyle name="Good 7" xfId="341"/>
    <cellStyle name="Heading" xfId="342"/>
    <cellStyle name="Heading 1" xfId="343"/>
    <cellStyle name="Heading 1 2" xfId="344"/>
    <cellStyle name="Heading 1 3" xfId="345"/>
    <cellStyle name="Heading 1 4" xfId="346"/>
    <cellStyle name="Heading 1 5" xfId="347"/>
    <cellStyle name="Heading 1 6" xfId="348"/>
    <cellStyle name="Heading 1 7" xfId="349"/>
    <cellStyle name="Heading 2" xfId="350"/>
    <cellStyle name="Heading 2 2" xfId="351"/>
    <cellStyle name="Heading 2 3" xfId="352"/>
    <cellStyle name="Heading 2 4" xfId="353"/>
    <cellStyle name="Heading 2 5" xfId="354"/>
    <cellStyle name="Heading 2 6" xfId="355"/>
    <cellStyle name="Heading 2 7" xfId="356"/>
    <cellStyle name="Heading 3" xfId="357"/>
    <cellStyle name="Heading 3 2" xfId="358"/>
    <cellStyle name="Heading 3 3" xfId="359"/>
    <cellStyle name="Heading 3 4" xfId="360"/>
    <cellStyle name="Heading 3 5" xfId="361"/>
    <cellStyle name="Heading 3 6" xfId="362"/>
    <cellStyle name="Heading 3 7" xfId="363"/>
    <cellStyle name="Heading 4" xfId="364"/>
    <cellStyle name="Heading 4 2" xfId="365"/>
    <cellStyle name="Heading 4 3" xfId="366"/>
    <cellStyle name="Heading 4 4" xfId="367"/>
    <cellStyle name="Heading 4 5" xfId="368"/>
    <cellStyle name="Heading 4 6" xfId="369"/>
    <cellStyle name="Heading 4 7" xfId="370"/>
    <cellStyle name="Heading2" xfId="371"/>
    <cellStyle name="Hidden" xfId="372"/>
    <cellStyle name="Hyperlink" xfId="373"/>
    <cellStyle name="Îáű÷íűé__FES" xfId="374"/>
    <cellStyle name="Îňęđűâŕâřŕ˙ń˙ ăčďĺđńńűëęŕ" xfId="375"/>
    <cellStyle name="Input" xfId="376"/>
    <cellStyle name="Input 2" xfId="377"/>
    <cellStyle name="Input 3" xfId="378"/>
    <cellStyle name="Input 4" xfId="379"/>
    <cellStyle name="Input 5" xfId="380"/>
    <cellStyle name="Input 6" xfId="381"/>
    <cellStyle name="Input 7" xfId="382"/>
    <cellStyle name="Inputs" xfId="383"/>
    <cellStyle name="Inputs (const)" xfId="384"/>
    <cellStyle name="Inputs Co" xfId="385"/>
    <cellStyle name="Just_Table" xfId="386"/>
    <cellStyle name="LeftTitle" xfId="387"/>
    <cellStyle name="Linked Cell" xfId="388"/>
    <cellStyle name="Linked Cell 2" xfId="389"/>
    <cellStyle name="Linked Cell 3" xfId="390"/>
    <cellStyle name="Linked Cell 4" xfId="391"/>
    <cellStyle name="Linked Cell 5" xfId="392"/>
    <cellStyle name="Linked Cell 6" xfId="393"/>
    <cellStyle name="Linked Cell 7" xfId="394"/>
    <cellStyle name="mystil" xfId="395"/>
    <cellStyle name="Neutral" xfId="396"/>
    <cellStyle name="Neutral 2" xfId="397"/>
    <cellStyle name="Neutral 3" xfId="398"/>
    <cellStyle name="Neutral 4" xfId="399"/>
    <cellStyle name="Neutral 5" xfId="400"/>
    <cellStyle name="Neutral 6" xfId="401"/>
    <cellStyle name="Neutral 7" xfId="402"/>
    <cellStyle name="No_Input" xfId="403"/>
    <cellStyle name="normal" xfId="404"/>
    <cellStyle name="Normal1" xfId="405"/>
    <cellStyle name="Normal2" xfId="406"/>
    <cellStyle name="Note" xfId="407"/>
    <cellStyle name="Note 2" xfId="408"/>
    <cellStyle name="Note 3" xfId="409"/>
    <cellStyle name="Note 4" xfId="410"/>
    <cellStyle name="Note 5" xfId="411"/>
    <cellStyle name="Note 6" xfId="412"/>
    <cellStyle name="Note 7" xfId="413"/>
    <cellStyle name="Ôčíŕíńîâűé [0]_(ňŕá 3č)" xfId="414"/>
    <cellStyle name="Ôčíŕíńîâűé_(ňŕá 3č)" xfId="415"/>
    <cellStyle name="Output" xfId="416"/>
    <cellStyle name="Output 2" xfId="417"/>
    <cellStyle name="Output 3" xfId="418"/>
    <cellStyle name="Output 4" xfId="419"/>
    <cellStyle name="Output 5" xfId="420"/>
    <cellStyle name="Output 6" xfId="421"/>
    <cellStyle name="Output 7" xfId="422"/>
    <cellStyle name="PageHeading" xfId="423"/>
    <cellStyle name="Percent1" xfId="424"/>
    <cellStyle name="Price_Body" xfId="425"/>
    <cellStyle name="QTitle" xfId="426"/>
    <cellStyle name="range" xfId="427"/>
    <cellStyle name="S0" xfId="428"/>
    <cellStyle name="S3_Лист4 (2)" xfId="429"/>
    <cellStyle name="SAPBEXaggData" xfId="430"/>
    <cellStyle name="SAPBEXaggDataEmph" xfId="431"/>
    <cellStyle name="SAPBEXaggItem" xfId="432"/>
    <cellStyle name="SAPBEXaggItemX" xfId="433"/>
    <cellStyle name="SAPBEXchaText" xfId="434"/>
    <cellStyle name="SAPBEXexcBad7" xfId="435"/>
    <cellStyle name="SAPBEXexcBad8" xfId="436"/>
    <cellStyle name="SAPBEXexcBad9" xfId="437"/>
    <cellStyle name="SAPBEXexcCritical4" xfId="438"/>
    <cellStyle name="SAPBEXexcCritical5" xfId="439"/>
    <cellStyle name="SAPBEXexcCritical6" xfId="440"/>
    <cellStyle name="SAPBEXexcGood1" xfId="441"/>
    <cellStyle name="SAPBEXexcGood2" xfId="442"/>
    <cellStyle name="SAPBEXexcGood3" xfId="443"/>
    <cellStyle name="SAPBEXfilterDrill" xfId="444"/>
    <cellStyle name="SAPBEXfilterItem" xfId="445"/>
    <cellStyle name="SAPBEXfilterText" xfId="446"/>
    <cellStyle name="SAPBEXformats" xfId="447"/>
    <cellStyle name="SAPBEXheaderItem" xfId="448"/>
    <cellStyle name="SAPBEXheaderText" xfId="449"/>
    <cellStyle name="SAPBEXHLevel0" xfId="450"/>
    <cellStyle name="SAPBEXHLevel0X" xfId="451"/>
    <cellStyle name="SAPBEXHLevel1" xfId="452"/>
    <cellStyle name="SAPBEXHLevel1X" xfId="453"/>
    <cellStyle name="SAPBEXHLevel2" xfId="454"/>
    <cellStyle name="SAPBEXHLevel2X" xfId="455"/>
    <cellStyle name="SAPBEXHLevel3" xfId="456"/>
    <cellStyle name="SAPBEXHLevel3X" xfId="457"/>
    <cellStyle name="SAPBEXinputData" xfId="458"/>
    <cellStyle name="SAPBEXinputData 2" xfId="459"/>
    <cellStyle name="SAPBEXresData" xfId="460"/>
    <cellStyle name="SAPBEXresDataEmph" xfId="461"/>
    <cellStyle name="SAPBEXresItem" xfId="462"/>
    <cellStyle name="SAPBEXresItemX" xfId="463"/>
    <cellStyle name="SAPBEXstdData" xfId="464"/>
    <cellStyle name="SAPBEXstdDataEmph" xfId="465"/>
    <cellStyle name="SAPBEXstdItem" xfId="466"/>
    <cellStyle name="SAPBEXstdItemX" xfId="467"/>
    <cellStyle name="SAPBEXtitle" xfId="468"/>
    <cellStyle name="SAPBEXundefined" xfId="469"/>
    <cellStyle name="SEM-BPS-data" xfId="470"/>
    <cellStyle name="SEM-BPS-head" xfId="471"/>
    <cellStyle name="SEM-BPS-headdata" xfId="472"/>
    <cellStyle name="SEM-BPS-headkey" xfId="473"/>
    <cellStyle name="SEM-BPS-input-on" xfId="474"/>
    <cellStyle name="SEM-BPS-key" xfId="475"/>
    <cellStyle name="SEM-BPS-sub1" xfId="476"/>
    <cellStyle name="SEM-BPS-sub2" xfId="477"/>
    <cellStyle name="SEM-BPS-total" xfId="478"/>
    <cellStyle name="Sheet Title" xfId="479"/>
    <cellStyle name="Show_Sell" xfId="480"/>
    <cellStyle name="Standard_Anpassen der Amortisation" xfId="481"/>
    <cellStyle name="Table" xfId="482"/>
    <cellStyle name="Table Heading" xfId="483"/>
    <cellStyle name="Title" xfId="484"/>
    <cellStyle name="Total" xfId="485"/>
    <cellStyle name="Total 2" xfId="486"/>
    <cellStyle name="Total 3" xfId="487"/>
    <cellStyle name="Total 4" xfId="488"/>
    <cellStyle name="Total 5" xfId="489"/>
    <cellStyle name="Total 6" xfId="490"/>
    <cellStyle name="Total 7" xfId="491"/>
    <cellStyle name="Validation" xfId="492"/>
    <cellStyle name="Warning Text" xfId="493"/>
    <cellStyle name="Warning Text 2" xfId="494"/>
    <cellStyle name="Warning Text 3" xfId="495"/>
    <cellStyle name="Warning Text 4" xfId="496"/>
    <cellStyle name="Warning Text 5" xfId="497"/>
    <cellStyle name="Warning Text 6" xfId="498"/>
    <cellStyle name="Warning Text 7" xfId="499"/>
    <cellStyle name="white" xfId="500"/>
    <cellStyle name="Wдhrung [0]_Compiling Utility Macros" xfId="501"/>
    <cellStyle name="Wдhrung_Compiling Utility Macros" xfId="502"/>
    <cellStyle name="YelNumbersCurr" xfId="503"/>
    <cellStyle name="Акцент1" xfId="504"/>
    <cellStyle name="Акцент1 2" xfId="505"/>
    <cellStyle name="Акцент1 3" xfId="506"/>
    <cellStyle name="Акцент1 4" xfId="507"/>
    <cellStyle name="Акцент1 5" xfId="508"/>
    <cellStyle name="Акцент1 6" xfId="509"/>
    <cellStyle name="Акцент1 7" xfId="510"/>
    <cellStyle name="Акцент2" xfId="511"/>
    <cellStyle name="Акцент2 2" xfId="512"/>
    <cellStyle name="Акцент2 3" xfId="513"/>
    <cellStyle name="Акцент2 4" xfId="514"/>
    <cellStyle name="Акцент2 5" xfId="515"/>
    <cellStyle name="Акцент2 6" xfId="516"/>
    <cellStyle name="Акцент2 7" xfId="517"/>
    <cellStyle name="Акцент3" xfId="518"/>
    <cellStyle name="Акцент3 2" xfId="519"/>
    <cellStyle name="Акцент3 3" xfId="520"/>
    <cellStyle name="Акцент3 4" xfId="521"/>
    <cellStyle name="Акцент3 5" xfId="522"/>
    <cellStyle name="Акцент3 6" xfId="523"/>
    <cellStyle name="Акцент3 7" xfId="524"/>
    <cellStyle name="Акцент4" xfId="525"/>
    <cellStyle name="Акцент4 2" xfId="526"/>
    <cellStyle name="Акцент4 3" xfId="527"/>
    <cellStyle name="Акцент4 4" xfId="528"/>
    <cellStyle name="Акцент4 5" xfId="529"/>
    <cellStyle name="Акцент4 6" xfId="530"/>
    <cellStyle name="Акцент4 7" xfId="531"/>
    <cellStyle name="Акцент5" xfId="532"/>
    <cellStyle name="Акцент5 2" xfId="533"/>
    <cellStyle name="Акцент5 3" xfId="534"/>
    <cellStyle name="Акцент5 4" xfId="535"/>
    <cellStyle name="Акцент5 5" xfId="536"/>
    <cellStyle name="Акцент5 6" xfId="537"/>
    <cellStyle name="Акцент5 7" xfId="538"/>
    <cellStyle name="Акцент6" xfId="539"/>
    <cellStyle name="Акцент6 2" xfId="540"/>
    <cellStyle name="Акцент6 3" xfId="541"/>
    <cellStyle name="Акцент6 4" xfId="542"/>
    <cellStyle name="Акцент6 5" xfId="543"/>
    <cellStyle name="Акцент6 6" xfId="544"/>
    <cellStyle name="Акцент6 7" xfId="545"/>
    <cellStyle name="Беззащитный" xfId="546"/>
    <cellStyle name="Ввод " xfId="547"/>
    <cellStyle name="Ввод  2" xfId="548"/>
    <cellStyle name="Ввод  3" xfId="549"/>
    <cellStyle name="Ввод  4" xfId="550"/>
    <cellStyle name="Ввод  5" xfId="551"/>
    <cellStyle name="Ввод  6" xfId="552"/>
    <cellStyle name="Ввод  7" xfId="553"/>
    <cellStyle name="Внешняя сылка" xfId="554"/>
    <cellStyle name="Вывод" xfId="555"/>
    <cellStyle name="Вывод 2" xfId="556"/>
    <cellStyle name="Вывод 3" xfId="557"/>
    <cellStyle name="Вывод 4" xfId="558"/>
    <cellStyle name="Вывод 5" xfId="559"/>
    <cellStyle name="Вывод 6" xfId="560"/>
    <cellStyle name="Вывод 7" xfId="561"/>
    <cellStyle name="Вычисление" xfId="562"/>
    <cellStyle name="Вычисление 2" xfId="563"/>
    <cellStyle name="Вычисление 3" xfId="564"/>
    <cellStyle name="Вычисление 4" xfId="565"/>
    <cellStyle name="Вычисление 5" xfId="566"/>
    <cellStyle name="Вычисление 6" xfId="567"/>
    <cellStyle name="Вычисление 7" xfId="568"/>
    <cellStyle name="Hyperlink" xfId="569"/>
    <cellStyle name="Гиперссылка 2" xfId="570"/>
    <cellStyle name="Currency" xfId="571"/>
    <cellStyle name="Currency [0]" xfId="572"/>
    <cellStyle name="Денежный 2" xfId="573"/>
    <cellStyle name="Заголовок" xfId="574"/>
    <cellStyle name="Заголовок 1" xfId="575"/>
    <cellStyle name="Заголовок 1 2" xfId="576"/>
    <cellStyle name="Заголовок 1 3" xfId="577"/>
    <cellStyle name="Заголовок 1 4" xfId="578"/>
    <cellStyle name="Заголовок 1 5" xfId="579"/>
    <cellStyle name="Заголовок 1 6" xfId="580"/>
    <cellStyle name="Заголовок 1 7" xfId="581"/>
    <cellStyle name="Заголовок 2" xfId="582"/>
    <cellStyle name="Заголовок 2 2" xfId="583"/>
    <cellStyle name="Заголовок 2 3" xfId="584"/>
    <cellStyle name="Заголовок 2 4" xfId="585"/>
    <cellStyle name="Заголовок 2 5" xfId="586"/>
    <cellStyle name="Заголовок 2 6" xfId="587"/>
    <cellStyle name="Заголовок 2 7" xfId="588"/>
    <cellStyle name="Заголовок 3" xfId="589"/>
    <cellStyle name="Заголовок 3 2" xfId="590"/>
    <cellStyle name="Заголовок 3 3" xfId="591"/>
    <cellStyle name="Заголовок 3 4" xfId="592"/>
    <cellStyle name="Заголовок 3 5" xfId="593"/>
    <cellStyle name="Заголовок 3 6" xfId="594"/>
    <cellStyle name="Заголовок 3 7" xfId="595"/>
    <cellStyle name="Заголовок 4" xfId="596"/>
    <cellStyle name="Заголовок 4 2" xfId="597"/>
    <cellStyle name="Заголовок 4 3" xfId="598"/>
    <cellStyle name="Заголовок 4 4" xfId="599"/>
    <cellStyle name="Заголовок 4 5" xfId="600"/>
    <cellStyle name="Заголовок 4 6" xfId="601"/>
    <cellStyle name="Заголовок 4 7" xfId="602"/>
    <cellStyle name="ЗаголовокСтолбца" xfId="603"/>
    <cellStyle name="Защитный" xfId="604"/>
    <cellStyle name="Значение" xfId="605"/>
    <cellStyle name="Зоголовок" xfId="606"/>
    <cellStyle name="зфпуруфвштп" xfId="607"/>
    <cellStyle name="Итог" xfId="608"/>
    <cellStyle name="Итог 2" xfId="609"/>
    <cellStyle name="Итог 3" xfId="610"/>
    <cellStyle name="Итог 4" xfId="611"/>
    <cellStyle name="Итог 5" xfId="612"/>
    <cellStyle name="Итог 6" xfId="613"/>
    <cellStyle name="Итог 7" xfId="614"/>
    <cellStyle name="Итого" xfId="615"/>
    <cellStyle name="йешеду" xfId="616"/>
    <cellStyle name="Контрольная ячейка" xfId="617"/>
    <cellStyle name="Контрольная ячейка 2" xfId="618"/>
    <cellStyle name="Контрольная ячейка 3" xfId="619"/>
    <cellStyle name="Контрольная ячейка 4" xfId="620"/>
    <cellStyle name="Контрольная ячейка 5" xfId="621"/>
    <cellStyle name="Контрольная ячейка 6" xfId="622"/>
    <cellStyle name="Контрольная ячейка 7" xfId="623"/>
    <cellStyle name="Мои наименования показателей" xfId="624"/>
    <cellStyle name="Мои наименования показателей 2" xfId="625"/>
    <cellStyle name="Мои наименования показателей 3" xfId="626"/>
    <cellStyle name="Мои наименования показателей 4" xfId="627"/>
    <cellStyle name="Мой заголовок" xfId="628"/>
    <cellStyle name="Мой заголовок листа" xfId="629"/>
    <cellStyle name="Мой заголовок листа 2" xfId="630"/>
    <cellStyle name="Мой заголовок листа 3" xfId="631"/>
    <cellStyle name="Мой заголовок листа 4" xfId="632"/>
    <cellStyle name="Мой заголовок листа 5" xfId="633"/>
    <cellStyle name="Мой заголовок листа 6" xfId="634"/>
    <cellStyle name="Мой заголовок листа 7" xfId="635"/>
    <cellStyle name="Мой заголовок листа 8" xfId="636"/>
    <cellStyle name="Название" xfId="637"/>
    <cellStyle name="Название 2" xfId="638"/>
    <cellStyle name="Название 3" xfId="639"/>
    <cellStyle name="Название 4" xfId="640"/>
    <cellStyle name="Название 5" xfId="641"/>
    <cellStyle name="Название 6" xfId="642"/>
    <cellStyle name="Название 7" xfId="643"/>
    <cellStyle name="Нейтральный" xfId="644"/>
    <cellStyle name="Нейтральный 2" xfId="645"/>
    <cellStyle name="Нейтральный 3" xfId="646"/>
    <cellStyle name="Нейтральный 4" xfId="647"/>
    <cellStyle name="Нейтральный 5" xfId="648"/>
    <cellStyle name="Нейтральный 6" xfId="649"/>
    <cellStyle name="Нейтральный 7" xfId="650"/>
    <cellStyle name="новый" xfId="651"/>
    <cellStyle name="Обычный 10" xfId="652"/>
    <cellStyle name="Обычный 10 2" xfId="653"/>
    <cellStyle name="Обычный 10 3" xfId="654"/>
    <cellStyle name="Обычный 10 4" xfId="655"/>
    <cellStyle name="Обычный 10 5" xfId="656"/>
    <cellStyle name="Обычный 10 6" xfId="657"/>
    <cellStyle name="Обычный 10 7" xfId="658"/>
    <cellStyle name="Обычный 10_ENERGY.KTL.LT.CALC.NVV.NET.6.03" xfId="659"/>
    <cellStyle name="Обычный 11" xfId="660"/>
    <cellStyle name="Обычный 11 2" xfId="661"/>
    <cellStyle name="Обычный 11 2 2" xfId="662"/>
    <cellStyle name="Обычный 11 2 3" xfId="663"/>
    <cellStyle name="Обычный 11 2 4" xfId="664"/>
    <cellStyle name="Обычный 11 2 5" xfId="665"/>
    <cellStyle name="Обычный 11 2 6" xfId="666"/>
    <cellStyle name="Обычный 11 2 7" xfId="667"/>
    <cellStyle name="Обычный 11 3" xfId="668"/>
    <cellStyle name="Обычный 11 4" xfId="669"/>
    <cellStyle name="Обычный 11 5" xfId="670"/>
    <cellStyle name="Обычный 11 6" xfId="671"/>
    <cellStyle name="Обычный 11 7" xfId="672"/>
    <cellStyle name="Обычный 12" xfId="673"/>
    <cellStyle name="Обычный 12 2" xfId="674"/>
    <cellStyle name="Обычный 12 3" xfId="675"/>
    <cellStyle name="Обычный 12 4" xfId="676"/>
    <cellStyle name="Обычный 12 5" xfId="677"/>
    <cellStyle name="Обычный 12 6" xfId="678"/>
    <cellStyle name="Обычный 12 7" xfId="679"/>
    <cellStyle name="Обычный 13" xfId="680"/>
    <cellStyle name="Обычный 13 2" xfId="681"/>
    <cellStyle name="Обычный 13 3" xfId="682"/>
    <cellStyle name="Обычный 13 4" xfId="683"/>
    <cellStyle name="Обычный 13 5" xfId="684"/>
    <cellStyle name="Обычный 13 6" xfId="685"/>
    <cellStyle name="Обычный 13 7" xfId="686"/>
    <cellStyle name="Обычный 14" xfId="687"/>
    <cellStyle name="Обычный 14 2" xfId="688"/>
    <cellStyle name="Обычный 14 3" xfId="689"/>
    <cellStyle name="Обычный 14 4" xfId="690"/>
    <cellStyle name="Обычный 14 5" xfId="691"/>
    <cellStyle name="Обычный 14 6" xfId="692"/>
    <cellStyle name="Обычный 14 7" xfId="693"/>
    <cellStyle name="Обычный 15" xfId="694"/>
    <cellStyle name="Обычный 15 2" xfId="695"/>
    <cellStyle name="Обычный 15 3" xfId="696"/>
    <cellStyle name="Обычный 15 4" xfId="697"/>
    <cellStyle name="Обычный 15 5" xfId="698"/>
    <cellStyle name="Обычный 15 6" xfId="699"/>
    <cellStyle name="Обычный 15 7" xfId="700"/>
    <cellStyle name="Обычный 16" xfId="701"/>
    <cellStyle name="Обычный 16 2" xfId="702"/>
    <cellStyle name="Обычный 16 3" xfId="703"/>
    <cellStyle name="Обычный 16 4" xfId="704"/>
    <cellStyle name="Обычный 16 5" xfId="705"/>
    <cellStyle name="Обычный 16 6" xfId="706"/>
    <cellStyle name="Обычный 16 7" xfId="707"/>
    <cellStyle name="Обычный 17" xfId="708"/>
    <cellStyle name="Обычный 18" xfId="709"/>
    <cellStyle name="Обычный 18 2" xfId="710"/>
    <cellStyle name="Обычный 2" xfId="711"/>
    <cellStyle name="Обычный 2 10" xfId="712"/>
    <cellStyle name="Обычный 2 11" xfId="713"/>
    <cellStyle name="Обычный 2 12" xfId="714"/>
    <cellStyle name="Обычный 2 13" xfId="715"/>
    <cellStyle name="Обычный 2 14" xfId="716"/>
    <cellStyle name="Обычный 2 15" xfId="717"/>
    <cellStyle name="Обычный 2 16" xfId="718"/>
    <cellStyle name="Обычный 2 17" xfId="719"/>
    <cellStyle name="Обычный 2 18" xfId="720"/>
    <cellStyle name="Обычный 2 19" xfId="721"/>
    <cellStyle name="Обычный 2 2" xfId="722"/>
    <cellStyle name="Обычный 2 2 2" xfId="723"/>
    <cellStyle name="Обычный 2 2 2 10" xfId="724"/>
    <cellStyle name="Обычный 2 2 2 11" xfId="725"/>
    <cellStyle name="Обычный 2 2 2 12" xfId="726"/>
    <cellStyle name="Обычный 2 2 2 13" xfId="727"/>
    <cellStyle name="Обычный 2 2 2 14" xfId="728"/>
    <cellStyle name="Обычный 2 2 2 15" xfId="729"/>
    <cellStyle name="Обычный 2 2 2 16" xfId="730"/>
    <cellStyle name="Обычный 2 2 2 2" xfId="731"/>
    <cellStyle name="Обычный 2 2 2 2 2" xfId="732"/>
    <cellStyle name="Обычный 2 2 2 2 2 2" xfId="733"/>
    <cellStyle name="Обычный 2 2 2 2 3" xfId="734"/>
    <cellStyle name="Обычный 2 2 2 2 4" xfId="735"/>
    <cellStyle name="Обычный 2 2 2 2 5" xfId="736"/>
    <cellStyle name="Обычный 2 2 2 2 6" xfId="737"/>
    <cellStyle name="Обычный 2 2 2 2 7" xfId="738"/>
    <cellStyle name="Обычный 2 2 2 3" xfId="739"/>
    <cellStyle name="Обычный 2 2 2 4" xfId="740"/>
    <cellStyle name="Обычный 2 2 2 5" xfId="741"/>
    <cellStyle name="Обычный 2 2 2 6" xfId="742"/>
    <cellStyle name="Обычный 2 2 2 7" xfId="743"/>
    <cellStyle name="Обычный 2 2 2 8" xfId="744"/>
    <cellStyle name="Обычный 2 2 2 9" xfId="745"/>
    <cellStyle name="Обычный 2 2 3" xfId="746"/>
    <cellStyle name="Обычный 2 2 4" xfId="747"/>
    <cellStyle name="Обычный 2 2 5" xfId="748"/>
    <cellStyle name="Обычный 2 2 6" xfId="749"/>
    <cellStyle name="Обычный 2 2 7" xfId="750"/>
    <cellStyle name="Обычный 2 2 8" xfId="751"/>
    <cellStyle name="Обычный 2 2 9" xfId="752"/>
    <cellStyle name="Обычный 2 20" xfId="753"/>
    <cellStyle name="Обычный 2 21" xfId="754"/>
    <cellStyle name="Обычный 2 22" xfId="755"/>
    <cellStyle name="Обычный 2 23" xfId="756"/>
    <cellStyle name="Обычный 2 24" xfId="757"/>
    <cellStyle name="Обычный 2 25" xfId="758"/>
    <cellStyle name="Обычный 2 26" xfId="759"/>
    <cellStyle name="Обычный 2 27" xfId="760"/>
    <cellStyle name="Обычный 2 28" xfId="761"/>
    <cellStyle name="Обычный 2 29" xfId="762"/>
    <cellStyle name="Обычный 2 3" xfId="763"/>
    <cellStyle name="Обычный 2 3 2" xfId="764"/>
    <cellStyle name="Обычный 2 3 3" xfId="765"/>
    <cellStyle name="Обычный 2 3 4" xfId="766"/>
    <cellStyle name="Обычный 2 3 5" xfId="767"/>
    <cellStyle name="Обычный 2 3 6" xfId="768"/>
    <cellStyle name="Обычный 2 3 7" xfId="769"/>
    <cellStyle name="Обычный 2 3 8" xfId="770"/>
    <cellStyle name="Обычный 2 30" xfId="771"/>
    <cellStyle name="Обычный 2 31" xfId="772"/>
    <cellStyle name="Обычный 2 32" xfId="773"/>
    <cellStyle name="Обычный 2 33" xfId="774"/>
    <cellStyle name="Обычный 2 34" xfId="775"/>
    <cellStyle name="Обычный 2 35" xfId="776"/>
    <cellStyle name="Обычный 2 36" xfId="777"/>
    <cellStyle name="Обычный 2 4" xfId="778"/>
    <cellStyle name="Обычный 2 4 2" xfId="779"/>
    <cellStyle name="Обычный 2 4 3" xfId="780"/>
    <cellStyle name="Обычный 2 4 4" xfId="781"/>
    <cellStyle name="Обычный 2 4 5" xfId="782"/>
    <cellStyle name="Обычный 2 4 6" xfId="783"/>
    <cellStyle name="Обычный 2 4 7" xfId="784"/>
    <cellStyle name="Обычный 2 4 8" xfId="785"/>
    <cellStyle name="Обычный 2 5" xfId="786"/>
    <cellStyle name="Обычный 2 5 10" xfId="787"/>
    <cellStyle name="Обычный 2 5 11" xfId="788"/>
    <cellStyle name="Обычный 2 5 12" xfId="789"/>
    <cellStyle name="Обычный 2 5 13" xfId="790"/>
    <cellStyle name="Обычный 2 5 14" xfId="791"/>
    <cellStyle name="Обычный 2 5 2" xfId="792"/>
    <cellStyle name="Обычный 2 5 3" xfId="793"/>
    <cellStyle name="Обычный 2 5 3 2" xfId="794"/>
    <cellStyle name="Обычный 2 5 3 3" xfId="795"/>
    <cellStyle name="Обычный 2 5 3 4" xfId="796"/>
    <cellStyle name="Обычный 2 5 3 5" xfId="797"/>
    <cellStyle name="Обычный 2 5 3 6" xfId="798"/>
    <cellStyle name="Обычный 2 5 3 7" xfId="799"/>
    <cellStyle name="Обычный 2 5 4" xfId="800"/>
    <cellStyle name="Обычный 2 5 5" xfId="801"/>
    <cellStyle name="Обычный 2 5 6" xfId="802"/>
    <cellStyle name="Обычный 2 5 7" xfId="803"/>
    <cellStyle name="Обычный 2 5 8" xfId="804"/>
    <cellStyle name="Обычный 2 5 9" xfId="805"/>
    <cellStyle name="Обычный 2 6" xfId="806"/>
    <cellStyle name="Обычный 2 6 10" xfId="807"/>
    <cellStyle name="Обычный 2 6 11" xfId="808"/>
    <cellStyle name="Обычный 2 6 12" xfId="809"/>
    <cellStyle name="Обычный 2 6 13" xfId="810"/>
    <cellStyle name="Обычный 2 6 14" xfId="811"/>
    <cellStyle name="Обычный 2 6 2" xfId="812"/>
    <cellStyle name="Обычный 2 6 3" xfId="813"/>
    <cellStyle name="Обычный 2 6 4" xfId="814"/>
    <cellStyle name="Обычный 2 6 5" xfId="815"/>
    <cellStyle name="Обычный 2 6 6" xfId="816"/>
    <cellStyle name="Обычный 2 6 7" xfId="817"/>
    <cellStyle name="Обычный 2 6 8" xfId="818"/>
    <cellStyle name="Обычный 2 6 9" xfId="819"/>
    <cellStyle name="Обычный 2 7" xfId="820"/>
    <cellStyle name="Обычный 2 8" xfId="821"/>
    <cellStyle name="Обычный 2 9" xfId="822"/>
    <cellStyle name="Обычный 2_наш последний RAB (28.09.10)" xfId="823"/>
    <cellStyle name="Обычный 2_НВВ - сети долгосрочный (15.07) - передано на оформление" xfId="824"/>
    <cellStyle name="Обычный 2_НВВ - сети долгосрочный (15.07) - передано на оформление 2" xfId="825"/>
    <cellStyle name="Обычный 2_НВВ - сети долгосрочный (15.07) - передано на оформление 2 2" xfId="826"/>
    <cellStyle name="Обычный 21 2" xfId="827"/>
    <cellStyle name="Обычный 21 3" xfId="828"/>
    <cellStyle name="Обычный 21 4" xfId="829"/>
    <cellStyle name="Обычный 21 5" xfId="830"/>
    <cellStyle name="Обычный 21 6" xfId="831"/>
    <cellStyle name="Обычный 21 7" xfId="832"/>
    <cellStyle name="Обычный 25" xfId="833"/>
    <cellStyle name="Обычный 26" xfId="834"/>
    <cellStyle name="Обычный 27" xfId="835"/>
    <cellStyle name="Обычный 28" xfId="836"/>
    <cellStyle name="Обычный 29" xfId="837"/>
    <cellStyle name="Обычный 3" xfId="838"/>
    <cellStyle name="Обычный 3 2" xfId="839"/>
    <cellStyle name="Обычный 3 2 10" xfId="840"/>
    <cellStyle name="Обычный 3 2 11" xfId="841"/>
    <cellStyle name="Обычный 3 2 12" xfId="842"/>
    <cellStyle name="Обычный 3 2 13" xfId="843"/>
    <cellStyle name="Обычный 3 2 14" xfId="844"/>
    <cellStyle name="Обычный 3 2 2" xfId="845"/>
    <cellStyle name="Обычный 3 2 3" xfId="846"/>
    <cellStyle name="Обычный 3 2 4" xfId="847"/>
    <cellStyle name="Обычный 3 2 5" xfId="848"/>
    <cellStyle name="Обычный 3 2 6" xfId="849"/>
    <cellStyle name="Обычный 3 2 7" xfId="850"/>
    <cellStyle name="Обычный 3 2 8" xfId="851"/>
    <cellStyle name="Обычный 3 2 9" xfId="852"/>
    <cellStyle name="Обычный 3 2_ENERGY.KTL.LT.CALC.NVV.NET.6.03" xfId="853"/>
    <cellStyle name="Обычный 3 3" xfId="854"/>
    <cellStyle name="Обычный 3 3 2" xfId="855"/>
    <cellStyle name="Обычный 3 3 3" xfId="856"/>
    <cellStyle name="Обычный 3 3 4" xfId="857"/>
    <cellStyle name="Обычный 3 3 5" xfId="858"/>
    <cellStyle name="Обычный 3 3 6" xfId="859"/>
    <cellStyle name="Обычный 3 3 7" xfId="860"/>
    <cellStyle name="Обычный 3 3 8" xfId="861"/>
    <cellStyle name="Обычный 3 4" xfId="862"/>
    <cellStyle name="Обычный 3 5" xfId="863"/>
    <cellStyle name="Обычный 3_ИТ бюджет 09 07 09 (2)" xfId="864"/>
    <cellStyle name="Обычный 30" xfId="865"/>
    <cellStyle name="Обычный 31" xfId="866"/>
    <cellStyle name="Обычный 32" xfId="867"/>
    <cellStyle name="Обычный 33" xfId="868"/>
    <cellStyle name="Обычный 34" xfId="869"/>
    <cellStyle name="Обычный 35" xfId="870"/>
    <cellStyle name="Обычный 36" xfId="871"/>
    <cellStyle name="Обычный 37" xfId="872"/>
    <cellStyle name="Обычный 38" xfId="873"/>
    <cellStyle name="Обычный 39" xfId="874"/>
    <cellStyle name="Обычный 4" xfId="875"/>
    <cellStyle name="Обычный 4 2" xfId="876"/>
    <cellStyle name="Обычный 4 2 2" xfId="877"/>
    <cellStyle name="Обычный 4 2 3" xfId="878"/>
    <cellStyle name="Обычный 4 2 4" xfId="879"/>
    <cellStyle name="Обычный 4 2 5" xfId="880"/>
    <cellStyle name="Обычный 4 2 6" xfId="881"/>
    <cellStyle name="Обычный 4 2 7" xfId="882"/>
    <cellStyle name="Обычный 4 2 8" xfId="883"/>
    <cellStyle name="Обычный 4 3" xfId="884"/>
    <cellStyle name="Обычный 4_Исходные данные для модели" xfId="885"/>
    <cellStyle name="Обычный 40" xfId="886"/>
    <cellStyle name="Обычный 41" xfId="887"/>
    <cellStyle name="Обычный 42" xfId="888"/>
    <cellStyle name="Обычный 5" xfId="889"/>
    <cellStyle name="Обычный 5 10" xfId="890"/>
    <cellStyle name="Обычный 5 11" xfId="891"/>
    <cellStyle name="Обычный 5 12" xfId="892"/>
    <cellStyle name="Обычный 5 13" xfId="893"/>
    <cellStyle name="Обычный 5 14" xfId="894"/>
    <cellStyle name="Обычный 5 15" xfId="895"/>
    <cellStyle name="Обычный 5 16" xfId="896"/>
    <cellStyle name="Обычный 5 2" xfId="897"/>
    <cellStyle name="Обычный 5 2 2" xfId="898"/>
    <cellStyle name="Обычный 5 3" xfId="899"/>
    <cellStyle name="Обычный 5 4" xfId="900"/>
    <cellStyle name="Обычный 5 5" xfId="901"/>
    <cellStyle name="Обычный 5 6" xfId="902"/>
    <cellStyle name="Обычный 5 7" xfId="903"/>
    <cellStyle name="Обычный 5 8" xfId="904"/>
    <cellStyle name="Обычный 5 9" xfId="905"/>
    <cellStyle name="Обычный 6" xfId="906"/>
    <cellStyle name="Обычный 6 2" xfId="907"/>
    <cellStyle name="Обычный 6 2 2" xfId="908"/>
    <cellStyle name="Обычный 6 2 3" xfId="909"/>
    <cellStyle name="Обычный 6 2 4" xfId="910"/>
    <cellStyle name="Обычный 6 2 5" xfId="911"/>
    <cellStyle name="Обычный 6 2 6" xfId="912"/>
    <cellStyle name="Обычный 6 2 7" xfId="913"/>
    <cellStyle name="Обычный 6 3" xfId="914"/>
    <cellStyle name="Обычный 6 4" xfId="915"/>
    <cellStyle name="Обычный 6 5" xfId="916"/>
    <cellStyle name="Обычный 6 6" xfId="917"/>
    <cellStyle name="Обычный 6 7" xfId="918"/>
    <cellStyle name="Обычный 6 8" xfId="919"/>
    <cellStyle name="Обычный 7" xfId="920"/>
    <cellStyle name="Обычный 7 2" xfId="921"/>
    <cellStyle name="Обычный 7 3" xfId="922"/>
    <cellStyle name="Обычный 7 4" xfId="923"/>
    <cellStyle name="Обычный 7 5" xfId="924"/>
    <cellStyle name="Обычный 7 6" xfId="925"/>
    <cellStyle name="Обычный 7 7" xfId="926"/>
    <cellStyle name="Обычный 7 8" xfId="927"/>
    <cellStyle name="Обычный 8" xfId="928"/>
    <cellStyle name="Обычный 8 2" xfId="929"/>
    <cellStyle name="Обычный 8 3" xfId="930"/>
    <cellStyle name="Обычный 8 4" xfId="931"/>
    <cellStyle name="Обычный 8 5" xfId="932"/>
    <cellStyle name="Обычный 8 6" xfId="933"/>
    <cellStyle name="Обычный 8 7" xfId="934"/>
    <cellStyle name="Обычный 9" xfId="935"/>
    <cellStyle name="Обычный 9 2" xfId="936"/>
    <cellStyle name="Обычный 9 3" xfId="937"/>
    <cellStyle name="Обычный 9 4" xfId="938"/>
    <cellStyle name="Обычный 9 5" xfId="939"/>
    <cellStyle name="Обычный 9 6" xfId="940"/>
    <cellStyle name="Обычный 9 7" xfId="941"/>
    <cellStyle name="Обычный_1_ПРОГРАММА_расчёт РЭК 2004 СН1 и СН2 правильный 1 20 руб + новый ПО + др УЕ + изм t (без Пр и ХН в ПО) правленный ПР-ВО" xfId="942"/>
    <cellStyle name="Обычный_methodics230802-pril1-3" xfId="943"/>
    <cellStyle name="Обычный_PRIL1.ELECTR 2 2" xfId="944"/>
    <cellStyle name="Обычный_ЖКУ_проект3 2 2" xfId="945"/>
    <cellStyle name="Обычный_НВВ 2009 постатейно свод по филиалам_09_02_09" xfId="946"/>
    <cellStyle name="Обычный_Полезный отпуск электроэнергии и мощности, реализуемой по регулируемым ценам" xfId="947"/>
    <cellStyle name="Обычный_Продажа" xfId="948"/>
    <cellStyle name="Обычный_Сведения об отпуске (передаче) электроэнергии потребителям распределительными сетевыми организациями" xfId="949"/>
    <cellStyle name="Обычный_табл22-24 c 1 июня 2003(ВН)" xfId="950"/>
    <cellStyle name="Обычный_тарифы на 2002г с 1-01" xfId="951"/>
    <cellStyle name="Обычный_Шаблон по источникам для Модуля Реестр (2)" xfId="952"/>
    <cellStyle name="Followed Hyperlink" xfId="953"/>
    <cellStyle name="Плохой" xfId="954"/>
    <cellStyle name="Плохой 2" xfId="955"/>
    <cellStyle name="Плохой 3" xfId="956"/>
    <cellStyle name="Плохой 4" xfId="957"/>
    <cellStyle name="Плохой 5" xfId="958"/>
    <cellStyle name="Плохой 6" xfId="959"/>
    <cellStyle name="Плохой 7" xfId="960"/>
    <cellStyle name="По центру с переносом" xfId="961"/>
    <cellStyle name="По центру с переносом 2" xfId="962"/>
    <cellStyle name="По ширине с переносом" xfId="963"/>
    <cellStyle name="По ширине с переносом 2" xfId="964"/>
    <cellStyle name="Поле ввода" xfId="965"/>
    <cellStyle name="Пояснение" xfId="966"/>
    <cellStyle name="Пояснение 2" xfId="967"/>
    <cellStyle name="Пояснение 3" xfId="968"/>
    <cellStyle name="Пояснение 4" xfId="969"/>
    <cellStyle name="Пояснение 5" xfId="970"/>
    <cellStyle name="Пояснение 6" xfId="971"/>
    <cellStyle name="Пояснение 7" xfId="972"/>
    <cellStyle name="Примечание" xfId="973"/>
    <cellStyle name="Примечание 2" xfId="974"/>
    <cellStyle name="Примечание 3" xfId="975"/>
    <cellStyle name="Примечание 4" xfId="976"/>
    <cellStyle name="Примечание 5" xfId="977"/>
    <cellStyle name="Примечание 6" xfId="978"/>
    <cellStyle name="Примечание 7" xfId="979"/>
    <cellStyle name="Percent" xfId="980"/>
    <cellStyle name="Процентный 10 2" xfId="981"/>
    <cellStyle name="Процентный 10 3" xfId="982"/>
    <cellStyle name="Процентный 10 4" xfId="983"/>
    <cellStyle name="Процентный 10 5" xfId="984"/>
    <cellStyle name="Процентный 10 6" xfId="985"/>
    <cellStyle name="Процентный 10 7" xfId="986"/>
    <cellStyle name="Процентный 10 8" xfId="987"/>
    <cellStyle name="Процентный 11" xfId="988"/>
    <cellStyle name="Процентный 2 10" xfId="989"/>
    <cellStyle name="Процентный 2 11" xfId="990"/>
    <cellStyle name="Процентный 2 12" xfId="991"/>
    <cellStyle name="Процентный 2 13" xfId="992"/>
    <cellStyle name="Процентный 2 14" xfId="993"/>
    <cellStyle name="Процентный 2 15" xfId="994"/>
    <cellStyle name="Процентный 2 2" xfId="995"/>
    <cellStyle name="Процентный 2 2 2" xfId="996"/>
    <cellStyle name="Процентный 2 3" xfId="997"/>
    <cellStyle name="Процентный 2 3 2" xfId="998"/>
    <cellStyle name="Процентный 2 3 3" xfId="999"/>
    <cellStyle name="Процентный 2 3 4" xfId="1000"/>
    <cellStyle name="Процентный 2 3 5" xfId="1001"/>
    <cellStyle name="Процентный 2 3 6" xfId="1002"/>
    <cellStyle name="Процентный 2 3 7" xfId="1003"/>
    <cellStyle name="Процентный 2 3 8" xfId="1004"/>
    <cellStyle name="Процентный 2 4" xfId="1005"/>
    <cellStyle name="Процентный 2 5" xfId="1006"/>
    <cellStyle name="Процентный 2 5 2" xfId="1007"/>
    <cellStyle name="Процентный 2 5 3" xfId="1008"/>
    <cellStyle name="Процентный 2 5 4" xfId="1009"/>
    <cellStyle name="Процентный 2 5 5" xfId="1010"/>
    <cellStyle name="Процентный 2 5 6" xfId="1011"/>
    <cellStyle name="Процентный 2 5 7" xfId="1012"/>
    <cellStyle name="Процентный 2 6" xfId="1013"/>
    <cellStyle name="Процентный 2 7" xfId="1014"/>
    <cellStyle name="Процентный 2 8" xfId="1015"/>
    <cellStyle name="Процентный 2 9" xfId="1016"/>
    <cellStyle name="Процентный 3" xfId="1017"/>
    <cellStyle name="Процентный 3 2" xfId="1018"/>
    <cellStyle name="Процентный 3 2 2" xfId="1019"/>
    <cellStyle name="Процентный 3 2 3" xfId="1020"/>
    <cellStyle name="Процентный 3 2 4" xfId="1021"/>
    <cellStyle name="Процентный 3 2 5" xfId="1022"/>
    <cellStyle name="Процентный 3 2 6" xfId="1023"/>
    <cellStyle name="Процентный 3 2 7" xfId="1024"/>
    <cellStyle name="Процентный 3 3" xfId="1025"/>
    <cellStyle name="Процентный 3 4" xfId="1026"/>
    <cellStyle name="Процентный 3 5" xfId="1027"/>
    <cellStyle name="Процентный 3 6" xfId="1028"/>
    <cellStyle name="Процентный 3 7" xfId="1029"/>
    <cellStyle name="Процентный 3 8" xfId="1030"/>
    <cellStyle name="Процентный 4" xfId="1031"/>
    <cellStyle name="Процентный 4 2" xfId="1032"/>
    <cellStyle name="Процентный 4 3" xfId="1033"/>
    <cellStyle name="Процентный 4 4" xfId="1034"/>
    <cellStyle name="Процентный 4 5" xfId="1035"/>
    <cellStyle name="Процентный 4 6" xfId="1036"/>
    <cellStyle name="Процентный 4 7" xfId="1037"/>
    <cellStyle name="Процентный 5" xfId="1038"/>
    <cellStyle name="Процентный 5 2" xfId="1039"/>
    <cellStyle name="Процентный 5 3" xfId="1040"/>
    <cellStyle name="Процентный 5 4" xfId="1041"/>
    <cellStyle name="Процентный 5 5" xfId="1042"/>
    <cellStyle name="Процентный 5 6" xfId="1043"/>
    <cellStyle name="Процентный 5 7" xfId="1044"/>
    <cellStyle name="Процентный 5_ENERGY.KTL.LT.CALC.NVV.NET.6.03" xfId="1045"/>
    <cellStyle name="Процентный 6" xfId="1046"/>
    <cellStyle name="Процентный 6 2" xfId="1047"/>
    <cellStyle name="Процентный 6 3" xfId="1048"/>
    <cellStyle name="Процентный 6 4" xfId="1049"/>
    <cellStyle name="Процентный 6 5" xfId="1050"/>
    <cellStyle name="Процентный 6 6" xfId="1051"/>
    <cellStyle name="Процентный 6 7" xfId="1052"/>
    <cellStyle name="Процентный 7 2" xfId="1053"/>
    <cellStyle name="Процентный 7 3" xfId="1054"/>
    <cellStyle name="Процентный 7 4" xfId="1055"/>
    <cellStyle name="Процентный 7 5" xfId="1056"/>
    <cellStyle name="Процентный 7 6" xfId="1057"/>
    <cellStyle name="Процентный 7 7" xfId="1058"/>
    <cellStyle name="Процентный 8 2" xfId="1059"/>
    <cellStyle name="Процентный 8 3" xfId="1060"/>
    <cellStyle name="Процентный 8 4" xfId="1061"/>
    <cellStyle name="Процентный 8 5" xfId="1062"/>
    <cellStyle name="Процентный 8 6" xfId="1063"/>
    <cellStyle name="Процентный 8 7" xfId="1064"/>
    <cellStyle name="Процентный 9 2" xfId="1065"/>
    <cellStyle name="Процентный 9 3" xfId="1066"/>
    <cellStyle name="Процентный 9 4" xfId="1067"/>
    <cellStyle name="Процентный 9 5" xfId="1068"/>
    <cellStyle name="Процентный 9 6" xfId="1069"/>
    <cellStyle name="Процентный 9 7" xfId="1070"/>
    <cellStyle name="Связанная ячейка" xfId="1071"/>
    <cellStyle name="Связанная ячейка 2" xfId="1072"/>
    <cellStyle name="Связанная ячейка 3" xfId="1073"/>
    <cellStyle name="Связанная ячейка 4" xfId="1074"/>
    <cellStyle name="Связанная ячейка 5" xfId="1075"/>
    <cellStyle name="Связанная ячейка 6" xfId="1076"/>
    <cellStyle name="Связанная ячейка 7" xfId="1077"/>
    <cellStyle name="Стиль 1" xfId="1078"/>
    <cellStyle name="Стиль 1 2" xfId="1079"/>
    <cellStyle name="Стиль 1 3" xfId="1080"/>
    <cellStyle name="ТЕКСТ" xfId="1081"/>
    <cellStyle name="Текст предупреждения" xfId="1082"/>
    <cellStyle name="Текст предупреждения 2" xfId="1083"/>
    <cellStyle name="Текст предупреждения 3" xfId="1084"/>
    <cellStyle name="Текст предупреждения 4" xfId="1085"/>
    <cellStyle name="Текст предупреждения 5" xfId="1086"/>
    <cellStyle name="Текст предупреждения 6" xfId="1087"/>
    <cellStyle name="Текст предупреждения 7" xfId="1088"/>
    <cellStyle name="Текстовый" xfId="1089"/>
    <cellStyle name="Тысячи [0]_22гк" xfId="1090"/>
    <cellStyle name="Тысячи_22гк" xfId="1091"/>
    <cellStyle name="Comma" xfId="1092"/>
    <cellStyle name="Comma [0]" xfId="1093"/>
    <cellStyle name="Финансовый 10 2" xfId="1094"/>
    <cellStyle name="Финансовый 10 3" xfId="1095"/>
    <cellStyle name="Финансовый 10 4" xfId="1096"/>
    <cellStyle name="Финансовый 10 5" xfId="1097"/>
    <cellStyle name="Финансовый 10 6" xfId="1098"/>
    <cellStyle name="Финансовый 10 7" xfId="1099"/>
    <cellStyle name="Финансовый 2 10" xfId="1100"/>
    <cellStyle name="Финансовый 2 10 2" xfId="1101"/>
    <cellStyle name="Финансовый 2 10 3" xfId="1102"/>
    <cellStyle name="Финансовый 2 10 4" xfId="1103"/>
    <cellStyle name="Финансовый 2 10 5" xfId="1104"/>
    <cellStyle name="Финансовый 2 10 6" xfId="1105"/>
    <cellStyle name="Финансовый 2 10 7" xfId="1106"/>
    <cellStyle name="Финансовый 2 11" xfId="1107"/>
    <cellStyle name="Финансовый 2 12" xfId="1108"/>
    <cellStyle name="Финансовый 2 13" xfId="1109"/>
    <cellStyle name="Финансовый 2 14" xfId="1110"/>
    <cellStyle name="Финансовый 2 15" xfId="1111"/>
    <cellStyle name="Финансовый 2 2" xfId="1112"/>
    <cellStyle name="Финансовый 2 2 2" xfId="1113"/>
    <cellStyle name="Финансовый 2 2 2 2" xfId="1114"/>
    <cellStyle name="Финансовый 2 2 2 3" xfId="1115"/>
    <cellStyle name="Финансовый 2 2 2 4" xfId="1116"/>
    <cellStyle name="Финансовый 2 2 2 5" xfId="1117"/>
    <cellStyle name="Финансовый 2 2 2 6" xfId="1118"/>
    <cellStyle name="Финансовый 2 2 2 7" xfId="1119"/>
    <cellStyle name="Финансовый 2 2 3" xfId="1120"/>
    <cellStyle name="Финансовый 2 2 4" xfId="1121"/>
    <cellStyle name="Финансовый 2 2 5" xfId="1122"/>
    <cellStyle name="Финансовый 2 2 6" xfId="1123"/>
    <cellStyle name="Финансовый 2 2 7" xfId="1124"/>
    <cellStyle name="Финансовый 2 2 8" xfId="1125"/>
    <cellStyle name="Финансовый 2 2 9" xfId="1126"/>
    <cellStyle name="Финансовый 2 3" xfId="1127"/>
    <cellStyle name="Финансовый 2 4" xfId="1128"/>
    <cellStyle name="Финансовый 2 4 2" xfId="1129"/>
    <cellStyle name="Финансовый 2 4 3" xfId="1130"/>
    <cellStyle name="Финансовый 2 4 4" xfId="1131"/>
    <cellStyle name="Финансовый 2 4 5" xfId="1132"/>
    <cellStyle name="Финансовый 2 4 6" xfId="1133"/>
    <cellStyle name="Финансовый 2 4 7" xfId="1134"/>
    <cellStyle name="Финансовый 2 5" xfId="1135"/>
    <cellStyle name="Финансовый 2 5 2" xfId="1136"/>
    <cellStyle name="Финансовый 2 5 3" xfId="1137"/>
    <cellStyle name="Финансовый 2 5 4" xfId="1138"/>
    <cellStyle name="Финансовый 2 5 5" xfId="1139"/>
    <cellStyle name="Финансовый 2 5 6" xfId="1140"/>
    <cellStyle name="Финансовый 2 5 7" xfId="1141"/>
    <cellStyle name="Финансовый 2 6" xfId="1142"/>
    <cellStyle name="Финансовый 2 7" xfId="1143"/>
    <cellStyle name="Финансовый 2 8" xfId="1144"/>
    <cellStyle name="Финансовый 2 9" xfId="1145"/>
    <cellStyle name="Финансовый 3" xfId="1146"/>
    <cellStyle name="Финансовый 3 2" xfId="1147"/>
    <cellStyle name="Финансовый 4" xfId="1148"/>
    <cellStyle name="Финансовый 4 2" xfId="1149"/>
    <cellStyle name="Финансовый 4 2 2" xfId="1150"/>
    <cellStyle name="Финансовый 4 2 3" xfId="1151"/>
    <cellStyle name="Финансовый 4 2 4" xfId="1152"/>
    <cellStyle name="Финансовый 4 2 5" xfId="1153"/>
    <cellStyle name="Финансовый 4 2 6" xfId="1154"/>
    <cellStyle name="Финансовый 4 2 7" xfId="1155"/>
    <cellStyle name="Финансовый 4 3" xfId="1156"/>
    <cellStyle name="Финансовый 4 4" xfId="1157"/>
    <cellStyle name="Финансовый 4 5" xfId="1158"/>
    <cellStyle name="Финансовый 4 6" xfId="1159"/>
    <cellStyle name="Финансовый 4 7" xfId="1160"/>
    <cellStyle name="Финансовый 4 8" xfId="1161"/>
    <cellStyle name="Финансовый 4 9" xfId="1162"/>
    <cellStyle name="Финансовый 5" xfId="1163"/>
    <cellStyle name="Финансовый 5 2" xfId="1164"/>
    <cellStyle name="Финансовый 5 3" xfId="1165"/>
    <cellStyle name="Финансовый 5 4" xfId="1166"/>
    <cellStyle name="Финансовый 5 5" xfId="1167"/>
    <cellStyle name="Финансовый 5 6" xfId="1168"/>
    <cellStyle name="Финансовый 5 7" xfId="1169"/>
    <cellStyle name="Финансовый 6 2" xfId="1170"/>
    <cellStyle name="Финансовый 6 3" xfId="1171"/>
    <cellStyle name="Финансовый 6 4" xfId="1172"/>
    <cellStyle name="Финансовый 6 5" xfId="1173"/>
    <cellStyle name="Финансовый 6 6" xfId="1174"/>
    <cellStyle name="Финансовый 6 7" xfId="1175"/>
    <cellStyle name="Финансовый 7 2" xfId="1176"/>
    <cellStyle name="Финансовый 7 3" xfId="1177"/>
    <cellStyle name="Финансовый 7 4" xfId="1178"/>
    <cellStyle name="Финансовый 7 5" xfId="1179"/>
    <cellStyle name="Финансовый 7 6" xfId="1180"/>
    <cellStyle name="Финансовый 7 7" xfId="1181"/>
    <cellStyle name="Финансовый 8 2" xfId="1182"/>
    <cellStyle name="Финансовый 8 3" xfId="1183"/>
    <cellStyle name="Финансовый 8 4" xfId="1184"/>
    <cellStyle name="Финансовый 8 5" xfId="1185"/>
    <cellStyle name="Финансовый 8 6" xfId="1186"/>
    <cellStyle name="Финансовый 8 7" xfId="1187"/>
    <cellStyle name="Финансовый 9 2" xfId="1188"/>
    <cellStyle name="Финансовый 9 3" xfId="1189"/>
    <cellStyle name="Финансовый 9 4" xfId="1190"/>
    <cellStyle name="Финансовый 9 5" xfId="1191"/>
    <cellStyle name="Финансовый 9 6" xfId="1192"/>
    <cellStyle name="Финансовый 9 7" xfId="1193"/>
    <cellStyle name="Формула" xfId="1194"/>
    <cellStyle name="Формула 2" xfId="1195"/>
    <cellStyle name="Формула 3" xfId="1196"/>
    <cellStyle name="Формула 4" xfId="1197"/>
    <cellStyle name="Формула 5" xfId="1198"/>
    <cellStyle name="Формула 6" xfId="1199"/>
    <cellStyle name="Формула 7" xfId="1200"/>
    <cellStyle name="Формула 8" xfId="1201"/>
    <cellStyle name="Формула 9" xfId="1202"/>
    <cellStyle name="Формула_5" xfId="1203"/>
    <cellStyle name="Формула_GRES.2007.5" xfId="1204"/>
    <cellStyle name="Формула_НВВ - сети долгосрочный (15.07) - передано на оформление" xfId="1205"/>
    <cellStyle name="ФормулаВБ" xfId="1206"/>
    <cellStyle name="ФормулаВБ 2" xfId="1207"/>
    <cellStyle name="ФормулаВБ 3" xfId="1208"/>
    <cellStyle name="ФормулаВБ 4" xfId="1209"/>
    <cellStyle name="ФормулаВБ 5" xfId="1210"/>
    <cellStyle name="ФормулаВБ 6" xfId="1211"/>
    <cellStyle name="ФормулаВБ 7" xfId="1212"/>
    <cellStyle name="ФормулаВБ 8" xfId="1213"/>
    <cellStyle name="ФормулаВБ_ENERGY.KTL.LT.CALC.NVV.NET.6.03" xfId="1214"/>
    <cellStyle name="ФормулаНаКонтроль" xfId="1215"/>
    <cellStyle name="ФормулаНаКонтроль 2" xfId="1216"/>
    <cellStyle name="ФормулаНаКонтроль 3" xfId="1217"/>
    <cellStyle name="ФормулаНаКонтроль 4" xfId="1218"/>
    <cellStyle name="ФормулаНаКонтроль 5" xfId="1219"/>
    <cellStyle name="ФормулаНаКонтроль 6" xfId="1220"/>
    <cellStyle name="ФормулаНаКонтроль 7" xfId="1221"/>
    <cellStyle name="ФормулаНаКонтроль 8" xfId="1222"/>
    <cellStyle name="ФормулаНаКонтроль_GRES.2007.5" xfId="1223"/>
    <cellStyle name="Хороший" xfId="1224"/>
    <cellStyle name="Хороший 2" xfId="1225"/>
    <cellStyle name="Хороший 3" xfId="1226"/>
    <cellStyle name="Хороший 4" xfId="1227"/>
    <cellStyle name="Хороший 5" xfId="1228"/>
    <cellStyle name="Хороший 6" xfId="1229"/>
    <cellStyle name="Хороший 7" xfId="1230"/>
    <cellStyle name="Цифры по центру с десятыми" xfId="1231"/>
    <cellStyle name="Цифры по центру с десятыми 2" xfId="1232"/>
    <cellStyle name="Числовой" xfId="1233"/>
    <cellStyle name="Џђћ–…ќ’ќ›‰" xfId="1234"/>
    <cellStyle name="Шапка таблицы" xfId="1235"/>
    <cellStyle name="ܘ_x0008_" xfId="1236"/>
    <cellStyle name="ܛ_x0008_" xfId="1237"/>
    <cellStyle name="㐀കܒ_x0008_" xfId="1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2;&#1091;&#1084;&#1077;&#1085;&#1090;&#1099;%20&#1087;&#1086;%20&#1090;&#1072;&#1088;&#1080;&#1092;&#1085;&#1086;&#1081;%20&#1079;&#1072;&#1103;&#1074;&#1082;&#1077;\&#1090;&#1072;&#1088;&#1080;&#1092;&#1085;&#1072;&#1103;%20&#1079;&#1072;&#1103;&#1074;&#1082;&#1072;&#1084;%202015\ENERGY.KTL.LT.CALC.NVV.NET.6.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6EP.ST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Титульный"/>
      <sheetName val="tech"/>
      <sheetName val="TECHSHEET"/>
      <sheetName val="Данные об организации"/>
      <sheetName val="Расчёт расходов"/>
      <sheetName val="modBasicRanges"/>
      <sheetName val="Расходы + Баланс"/>
      <sheetName val="Расшифровка расходов"/>
      <sheetName val="П1.16"/>
      <sheetName val="П1.17"/>
      <sheetName val="П1.17.1"/>
      <sheetName val="Р.2.1"/>
      <sheetName val="Р.2.2"/>
      <sheetName val="НВВ по уровням"/>
      <sheetName val="Комментарии"/>
      <sheetName val="Проверка"/>
      <sheetName val="modPass"/>
      <sheetName val="modProv"/>
      <sheetName val="REESTR_ORG"/>
      <sheetName val="REESTR"/>
      <sheetName val="modSheetTitle"/>
      <sheetName val="modfrmMethod"/>
      <sheetName val="modApplyMethods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CostsfeatBalance"/>
      <sheetName val="modfrmCheckInIsInProgress"/>
      <sheetName val="modOrgData"/>
      <sheetName val="modfrmDateChoose"/>
      <sheetName val="modAdditionalOrgData"/>
    </sheetNames>
    <sheetDataSet>
      <sheetData sheetId="16">
        <row r="5">
          <cell r="M5">
            <v>2011</v>
          </cell>
        </row>
        <row r="35">
          <cell r="F35" t="str">
            <v>Не регулируется</v>
          </cell>
        </row>
        <row r="36">
          <cell r="F36" t="str">
            <v>Не регулируется</v>
          </cell>
        </row>
        <row r="37">
          <cell r="F37" t="str">
            <v>Не регулируется</v>
          </cell>
        </row>
        <row r="38">
          <cell r="F38" t="str">
            <v>Не регулируется</v>
          </cell>
        </row>
        <row r="39">
          <cell r="F39" t="str">
            <v>Долгосрочный</v>
          </cell>
        </row>
        <row r="40">
          <cell r="F40" t="str">
            <v>Долгосрочный</v>
          </cell>
        </row>
        <row r="41">
          <cell r="F41" t="str">
            <v>Долгосрочный</v>
          </cell>
        </row>
        <row r="42">
          <cell r="F42" t="str">
            <v>Долгосрочный</v>
          </cell>
        </row>
        <row r="43">
          <cell r="F43" t="str">
            <v>Долгосрочный</v>
          </cell>
        </row>
        <row r="44">
          <cell r="F44" t="str">
            <v>Долгосрочный</v>
          </cell>
        </row>
        <row r="45">
          <cell r="F45" t="str">
            <v>Долгосрочный</v>
          </cell>
        </row>
        <row r="46">
          <cell r="F46" t="str">
            <v>Не регулируется</v>
          </cell>
        </row>
        <row r="47">
          <cell r="F47" t="str">
            <v>Не регулируется</v>
          </cell>
        </row>
        <row r="49">
          <cell r="F49" t="str">
            <v>670045,г. Улан-Удэ, ул. Трактовая, 1</v>
          </cell>
        </row>
        <row r="50">
          <cell r="F50" t="str">
            <v>670045, г. Улан-Удэ, ул. Трактовая, 1</v>
          </cell>
        </row>
        <row r="52">
          <cell r="F52" t="str">
            <v>Горбунов Василий Валерьевич</v>
          </cell>
        </row>
        <row r="53">
          <cell r="F53" t="str">
            <v>(3012) 55-32-85</v>
          </cell>
        </row>
        <row r="55">
          <cell r="F55" t="str">
            <v>отсутствует</v>
          </cell>
        </row>
        <row r="56">
          <cell r="F56" t="str">
            <v>(3012) 55-32-37</v>
          </cell>
        </row>
        <row r="58">
          <cell r="F58" t="str">
            <v>Будаев Баир Дмитриевич</v>
          </cell>
        </row>
        <row r="59">
          <cell r="F59" t="str">
            <v>главный энергетик</v>
          </cell>
        </row>
        <row r="60">
          <cell r="F60" t="str">
            <v>(3012) 55-32-85</v>
          </cell>
        </row>
        <row r="61">
          <cell r="F61" t="str">
            <v>tpl@etmu.ru</v>
          </cell>
        </row>
      </sheetData>
      <sheetData sheetId="22">
        <row r="14">
          <cell r="H14" t="str">
            <v> в котле</v>
          </cell>
          <cell r="J14" t="str">
            <v> в котле</v>
          </cell>
          <cell r="L14" t="str">
            <v> в котле</v>
          </cell>
          <cell r="N14" t="str">
            <v> в котле</v>
          </cell>
          <cell r="P14" t="str">
            <v> в котле</v>
          </cell>
        </row>
        <row r="116"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P116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</sheetData>
      <sheetData sheetId="23">
        <row r="16">
          <cell r="AE16">
            <v>0</v>
          </cell>
          <cell r="AH16">
            <v>0</v>
          </cell>
          <cell r="AK16">
            <v>0</v>
          </cell>
          <cell r="AN16">
            <v>0</v>
          </cell>
          <cell r="AQ16">
            <v>0</v>
          </cell>
          <cell r="AT16">
            <v>0</v>
          </cell>
          <cell r="AW16">
            <v>0</v>
          </cell>
          <cell r="AZ16">
            <v>0</v>
          </cell>
          <cell r="BC16">
            <v>0</v>
          </cell>
          <cell r="BF16">
            <v>0</v>
          </cell>
          <cell r="BI16">
            <v>0</v>
          </cell>
          <cell r="BL16">
            <v>0</v>
          </cell>
          <cell r="BO16">
            <v>0</v>
          </cell>
        </row>
        <row r="24">
          <cell r="AE24">
            <v>0</v>
          </cell>
          <cell r="AH24">
            <v>0</v>
          </cell>
          <cell r="AK24">
            <v>0</v>
          </cell>
          <cell r="AN24">
            <v>0</v>
          </cell>
          <cell r="AQ24">
            <v>0</v>
          </cell>
          <cell r="AT24">
            <v>0</v>
          </cell>
          <cell r="AW24">
            <v>0</v>
          </cell>
          <cell r="AZ24">
            <v>0</v>
          </cell>
          <cell r="BC24">
            <v>0</v>
          </cell>
          <cell r="BF24">
            <v>0</v>
          </cell>
          <cell r="BI24">
            <v>0</v>
          </cell>
          <cell r="BL24">
            <v>0</v>
          </cell>
          <cell r="BO24">
            <v>0</v>
          </cell>
        </row>
        <row r="27">
          <cell r="AE27">
            <v>0</v>
          </cell>
          <cell r="AH27">
            <v>0</v>
          </cell>
          <cell r="AK27">
            <v>0</v>
          </cell>
          <cell r="AN27">
            <v>0</v>
          </cell>
          <cell r="AQ27">
            <v>0</v>
          </cell>
          <cell r="AT27">
            <v>0</v>
          </cell>
          <cell r="AW27">
            <v>0</v>
          </cell>
          <cell r="AZ27">
            <v>0</v>
          </cell>
          <cell r="BC27">
            <v>0</v>
          </cell>
          <cell r="BF27">
            <v>0</v>
          </cell>
          <cell r="BI27">
            <v>0</v>
          </cell>
          <cell r="BL27">
            <v>0</v>
          </cell>
          <cell r="BO27">
            <v>0</v>
          </cell>
        </row>
        <row r="30">
          <cell r="AE30">
            <v>0</v>
          </cell>
          <cell r="AH30">
            <v>0</v>
          </cell>
          <cell r="AK30">
            <v>0</v>
          </cell>
          <cell r="AN30">
            <v>0</v>
          </cell>
          <cell r="AQ30">
            <v>0</v>
          </cell>
          <cell r="AT30">
            <v>0</v>
          </cell>
          <cell r="AW30">
            <v>0</v>
          </cell>
          <cell r="AZ30">
            <v>0</v>
          </cell>
          <cell r="BC30">
            <v>0</v>
          </cell>
          <cell r="BF30">
            <v>0</v>
          </cell>
          <cell r="BI30">
            <v>0</v>
          </cell>
          <cell r="BL30">
            <v>0</v>
          </cell>
          <cell r="BO30">
            <v>0</v>
          </cell>
        </row>
      </sheetData>
      <sheetData sheetId="24">
        <row r="56">
          <cell r="AE56">
            <v>2049.28662204</v>
          </cell>
          <cell r="AH56">
            <v>2494.5433758000004</v>
          </cell>
          <cell r="AK56">
            <v>2142.5741568</v>
          </cell>
          <cell r="AN56">
            <v>2494.9995839999997</v>
          </cell>
          <cell r="AQ56">
            <v>0</v>
          </cell>
          <cell r="AT56">
            <v>2652.1899465599995</v>
          </cell>
        </row>
      </sheetData>
      <sheetData sheetId="25">
        <row r="86">
          <cell r="AE86">
            <v>1244.3197999999998</v>
          </cell>
          <cell r="AH86">
            <v>1689.3629999999998</v>
          </cell>
          <cell r="AK86">
            <v>1326.9441000000002</v>
          </cell>
          <cell r="AN86">
            <v>1689.3629999999998</v>
          </cell>
          <cell r="AQ86">
            <v>1689.3629999999998</v>
          </cell>
          <cell r="AT86">
            <v>1689.3629999999998</v>
          </cell>
          <cell r="AW86">
            <v>1689.3629999999998</v>
          </cell>
          <cell r="AZ86">
            <v>1689.3629999999998</v>
          </cell>
          <cell r="BC86">
            <v>1689.3629999999998</v>
          </cell>
          <cell r="BF86">
            <v>1689.3629999999998</v>
          </cell>
          <cell r="BI86">
            <v>1689.3629999999998</v>
          </cell>
          <cell r="BL86">
            <v>1689.3629999999998</v>
          </cell>
          <cell r="BO86">
            <v>1689.3629999999998</v>
          </cell>
        </row>
      </sheetData>
      <sheetData sheetId="27">
        <row r="53">
          <cell r="AK53">
            <v>58.8999</v>
          </cell>
          <cell r="AN53">
            <v>58.894999999999996</v>
          </cell>
          <cell r="AQ53">
            <v>58.894999999999996</v>
          </cell>
          <cell r="AT53">
            <v>58.894999999999996</v>
          </cell>
          <cell r="AW53">
            <v>58.894999999999996</v>
          </cell>
          <cell r="AZ53">
            <v>58.894999999999996</v>
          </cell>
          <cell r="BC53">
            <v>58.894999999999996</v>
          </cell>
          <cell r="BF53">
            <v>58.894999999999996</v>
          </cell>
          <cell r="BI53">
            <v>58.894999999999996</v>
          </cell>
          <cell r="BL53">
            <v>58.894999999999996</v>
          </cell>
          <cell r="BO53">
            <v>58.894999999999996</v>
          </cell>
          <cell r="BR53">
            <v>58.894999999999996</v>
          </cell>
          <cell r="BU53">
            <v>58.894999999999996</v>
          </cell>
        </row>
      </sheetData>
      <sheetData sheetId="28">
        <row r="73">
          <cell r="AJ73">
            <v>417</v>
          </cell>
          <cell r="AM73">
            <v>417</v>
          </cell>
          <cell r="AP73">
            <v>417</v>
          </cell>
          <cell r="AS73">
            <v>417</v>
          </cell>
          <cell r="AV73">
            <v>417</v>
          </cell>
          <cell r="AY73">
            <v>417</v>
          </cell>
          <cell r="BB73">
            <v>417</v>
          </cell>
          <cell r="BE73">
            <v>417</v>
          </cell>
          <cell r="BH73">
            <v>417</v>
          </cell>
          <cell r="BK73">
            <v>417</v>
          </cell>
          <cell r="BN73">
            <v>417</v>
          </cell>
          <cell r="BQ73">
            <v>417</v>
          </cell>
          <cell r="BT73">
            <v>417</v>
          </cell>
        </row>
      </sheetData>
      <sheetData sheetId="29">
        <row r="25">
          <cell r="C25">
            <v>2010</v>
          </cell>
        </row>
        <row r="38">
          <cell r="C38">
            <v>2010</v>
          </cell>
        </row>
        <row r="51">
          <cell r="C51">
            <v>2010</v>
          </cell>
        </row>
        <row r="64">
          <cell r="C64">
            <v>2010</v>
          </cell>
        </row>
        <row r="77">
          <cell r="C77">
            <v>2010</v>
          </cell>
        </row>
        <row r="90">
          <cell r="C90">
            <v>2010</v>
          </cell>
        </row>
        <row r="103">
          <cell r="C103">
            <v>2010</v>
          </cell>
        </row>
        <row r="116">
          <cell r="C116">
            <v>2010</v>
          </cell>
        </row>
        <row r="129">
          <cell r="C129">
            <v>2010</v>
          </cell>
        </row>
        <row r="142">
          <cell r="C142">
            <v>2010</v>
          </cell>
        </row>
        <row r="155">
          <cell r="C155">
            <v>2010</v>
          </cell>
        </row>
        <row r="168">
          <cell r="C168">
            <v>2010</v>
          </cell>
        </row>
        <row r="181">
          <cell r="C181">
            <v>2010</v>
          </cell>
        </row>
        <row r="194">
          <cell r="C194">
            <v>2010</v>
          </cell>
        </row>
        <row r="207">
          <cell r="C207">
            <v>2010</v>
          </cell>
        </row>
        <row r="220">
          <cell r="C220">
            <v>2010</v>
          </cell>
        </row>
        <row r="233">
          <cell r="C233">
            <v>2010</v>
          </cell>
        </row>
        <row r="246">
          <cell r="C246">
            <v>2010</v>
          </cell>
        </row>
        <row r="259">
          <cell r="C259">
            <v>2010</v>
          </cell>
        </row>
        <row r="272">
          <cell r="C272">
            <v>2010</v>
          </cell>
        </row>
        <row r="285">
          <cell r="C285">
            <v>2010</v>
          </cell>
        </row>
        <row r="298">
          <cell r="C298">
            <v>2010</v>
          </cell>
        </row>
        <row r="311">
          <cell r="C311">
            <v>2010</v>
          </cell>
        </row>
        <row r="324">
          <cell r="C324">
            <v>2010</v>
          </cell>
        </row>
        <row r="337">
          <cell r="C337">
            <v>2010</v>
          </cell>
          <cell r="F337">
            <v>0</v>
          </cell>
        </row>
        <row r="350">
          <cell r="C350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ЗАО "Энерготехномаш"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115" zoomScaleNormal="115" zoomScalePageLayoutView="0" workbookViewId="0" topLeftCell="A10">
      <selection activeCell="B29" sqref="B29"/>
    </sheetView>
  </sheetViews>
  <sheetFormatPr defaultColWidth="9.140625" defaultRowHeight="15"/>
  <cols>
    <col min="1" max="1" width="5.421875" style="16" customWidth="1"/>
    <col min="2" max="2" width="33.7109375" style="16" customWidth="1"/>
    <col min="3" max="3" width="10.57421875" style="16" customWidth="1"/>
    <col min="4" max="4" width="18.140625" style="16" hidden="1" customWidth="1"/>
    <col min="5" max="5" width="46.57421875" style="16" customWidth="1"/>
    <col min="6" max="11" width="18.140625" style="16" hidden="1" customWidth="1"/>
    <col min="12" max="12" width="9.140625" style="16" hidden="1" customWidth="1"/>
    <col min="13" max="13" width="0" style="16" hidden="1" customWidth="1"/>
    <col min="14" max="16384" width="9.140625" style="16" customWidth="1"/>
  </cols>
  <sheetData>
    <row r="1" spans="1:11" ht="48" customHeight="1">
      <c r="A1" s="203" t="s">
        <v>228</v>
      </c>
      <c r="B1" s="203"/>
      <c r="C1" s="203"/>
      <c r="D1" s="203"/>
      <c r="E1" s="203"/>
      <c r="F1" s="49"/>
      <c r="G1" s="49"/>
      <c r="H1" s="49"/>
      <c r="I1" s="49"/>
      <c r="J1" s="49"/>
      <c r="K1" s="49"/>
    </row>
    <row r="2" ht="13.5" thickBot="1"/>
    <row r="3" spans="1:14" ht="15" customHeight="1">
      <c r="A3" s="204" t="s">
        <v>0</v>
      </c>
      <c r="B3" s="206" t="s">
        <v>1</v>
      </c>
      <c r="C3" s="208" t="s">
        <v>2</v>
      </c>
      <c r="D3" s="50" t="s">
        <v>21</v>
      </c>
      <c r="E3" s="48" t="s">
        <v>227</v>
      </c>
      <c r="F3" s="51"/>
      <c r="G3" s="51"/>
      <c r="H3" s="51"/>
      <c r="I3" s="51"/>
      <c r="J3" s="51"/>
      <c r="K3" s="52"/>
      <c r="L3" s="1"/>
      <c r="M3" s="1"/>
      <c r="N3" s="1"/>
    </row>
    <row r="4" spans="1:14" ht="25.5">
      <c r="A4" s="205"/>
      <c r="B4" s="207"/>
      <c r="C4" s="209"/>
      <c r="D4" s="4" t="s">
        <v>11</v>
      </c>
      <c r="E4" s="60" t="s">
        <v>26</v>
      </c>
      <c r="F4" s="53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2" t="s">
        <v>17</v>
      </c>
      <c r="L4" s="1"/>
      <c r="M4" s="1"/>
      <c r="N4" s="1"/>
    </row>
    <row r="5" spans="1:11" ht="38.25">
      <c r="A5" s="18" t="s">
        <v>3</v>
      </c>
      <c r="B5" s="12" t="s">
        <v>9</v>
      </c>
      <c r="C5" s="7" t="s">
        <v>7</v>
      </c>
      <c r="D5" s="35"/>
      <c r="E5" s="61"/>
      <c r="F5" s="54"/>
      <c r="G5" s="35"/>
      <c r="H5" s="35"/>
      <c r="I5" s="35"/>
      <c r="J5" s="35"/>
      <c r="K5" s="22"/>
    </row>
    <row r="6" spans="1:11" ht="12.75">
      <c r="A6" s="18"/>
      <c r="B6" s="64" t="s">
        <v>24</v>
      </c>
      <c r="C6" s="7"/>
      <c r="D6" s="36"/>
      <c r="E6" s="62">
        <v>3288023</v>
      </c>
      <c r="F6" s="54"/>
      <c r="G6" s="35"/>
      <c r="H6" s="23"/>
      <c r="I6" s="37"/>
      <c r="J6" s="24"/>
      <c r="K6" s="25"/>
    </row>
    <row r="7" spans="1:11" ht="13.5" thickBot="1">
      <c r="A7" s="17"/>
      <c r="B7" s="65" t="s">
        <v>25</v>
      </c>
      <c r="C7" s="8"/>
      <c r="D7" s="36"/>
      <c r="E7" s="63">
        <v>4263710</v>
      </c>
      <c r="F7" s="55"/>
      <c r="G7" s="38"/>
      <c r="H7" s="23"/>
      <c r="I7" s="37"/>
      <c r="J7" s="26"/>
      <c r="K7" s="25"/>
    </row>
    <row r="8" spans="1:11" ht="12.75">
      <c r="A8" s="17"/>
      <c r="B8" s="12"/>
      <c r="C8" s="8"/>
      <c r="D8" s="36"/>
      <c r="E8" s="63"/>
      <c r="F8" s="55"/>
      <c r="G8" s="38"/>
      <c r="H8" s="23"/>
      <c r="I8" s="37"/>
      <c r="J8" s="26"/>
      <c r="K8" s="25"/>
    </row>
    <row r="9" spans="1:11" ht="12.75">
      <c r="A9" s="17"/>
      <c r="B9" s="12"/>
      <c r="C9" s="8"/>
      <c r="D9" s="36"/>
      <c r="E9" s="63"/>
      <c r="F9" s="55"/>
      <c r="G9" s="38"/>
      <c r="H9" s="23"/>
      <c r="I9" s="37"/>
      <c r="J9" s="27"/>
      <c r="K9" s="25"/>
    </row>
    <row r="10" spans="1:11" ht="38.25">
      <c r="A10" s="18" t="s">
        <v>4</v>
      </c>
      <c r="B10" s="12" t="s">
        <v>10</v>
      </c>
      <c r="C10" s="7" t="s">
        <v>8</v>
      </c>
      <c r="D10" s="35"/>
      <c r="E10" s="61"/>
      <c r="F10" s="54"/>
      <c r="G10" s="35"/>
      <c r="H10" s="35"/>
      <c r="I10" s="35"/>
      <c r="J10" s="35"/>
      <c r="K10" s="25"/>
    </row>
    <row r="11" spans="1:11" ht="12.75">
      <c r="A11" s="18"/>
      <c r="B11" s="64" t="s">
        <v>24</v>
      </c>
      <c r="C11" s="6"/>
      <c r="D11" s="36"/>
      <c r="E11" s="61"/>
      <c r="F11" s="54"/>
      <c r="G11" s="35"/>
      <c r="H11" s="19"/>
      <c r="I11" s="28"/>
      <c r="J11" s="29"/>
      <c r="K11" s="22"/>
    </row>
    <row r="12" spans="1:11" ht="13.5" thickBot="1">
      <c r="A12" s="17"/>
      <c r="B12" s="65" t="s">
        <v>25</v>
      </c>
      <c r="C12" s="5"/>
      <c r="D12" s="36"/>
      <c r="E12" s="63"/>
      <c r="F12" s="55"/>
      <c r="G12" s="38"/>
      <c r="H12" s="19"/>
      <c r="I12" s="30"/>
      <c r="J12" s="31"/>
      <c r="K12" s="22"/>
    </row>
    <row r="13" spans="1:11" ht="12.75">
      <c r="A13" s="17"/>
      <c r="B13" s="12"/>
      <c r="C13" s="5"/>
      <c r="D13" s="36"/>
      <c r="E13" s="63"/>
      <c r="F13" s="55"/>
      <c r="G13" s="38"/>
      <c r="H13" s="19"/>
      <c r="I13" s="30"/>
      <c r="J13" s="31"/>
      <c r="K13" s="22"/>
    </row>
    <row r="14" spans="1:11" ht="12.75">
      <c r="A14" s="17"/>
      <c r="B14" s="12"/>
      <c r="C14" s="5"/>
      <c r="D14" s="36"/>
      <c r="E14" s="63"/>
      <c r="F14" s="55"/>
      <c r="G14" s="38"/>
      <c r="H14" s="19"/>
      <c r="I14" s="30"/>
      <c r="J14" s="31"/>
      <c r="K14" s="22"/>
    </row>
    <row r="15" spans="1:11" ht="38.25">
      <c r="A15" s="13" t="s">
        <v>5</v>
      </c>
      <c r="B15" s="14" t="s">
        <v>18</v>
      </c>
      <c r="C15" s="11" t="s">
        <v>19</v>
      </c>
      <c r="D15" s="39"/>
      <c r="F15" s="56"/>
      <c r="G15" s="39"/>
      <c r="H15" s="39"/>
      <c r="I15" s="39"/>
      <c r="J15" s="39"/>
      <c r="K15" s="40"/>
    </row>
    <row r="16" spans="1:11" ht="12.75">
      <c r="A16" s="15"/>
      <c r="B16" s="64" t="s">
        <v>24</v>
      </c>
      <c r="C16" s="11"/>
      <c r="D16" s="41"/>
      <c r="E16" s="40">
        <v>1338.97</v>
      </c>
      <c r="F16" s="57"/>
      <c r="G16" s="20"/>
      <c r="H16" s="32"/>
      <c r="I16" s="42"/>
      <c r="J16" s="33"/>
      <c r="K16" s="21"/>
    </row>
    <row r="17" spans="1:11" ht="13.5" thickBot="1">
      <c r="A17" s="13"/>
      <c r="B17" s="65" t="s">
        <v>25</v>
      </c>
      <c r="C17" s="11"/>
      <c r="D17" s="41"/>
      <c r="E17" s="21">
        <v>891.51</v>
      </c>
      <c r="F17" s="57"/>
      <c r="G17" s="20"/>
      <c r="H17" s="32"/>
      <c r="I17" s="43"/>
      <c r="J17" s="34"/>
      <c r="K17" s="21"/>
    </row>
    <row r="18" spans="1:11" ht="12.75">
      <c r="A18" s="13"/>
      <c r="B18" s="12"/>
      <c r="C18" s="11"/>
      <c r="D18" s="41"/>
      <c r="E18" s="21"/>
      <c r="F18" s="57"/>
      <c r="G18" s="20"/>
      <c r="H18" s="32"/>
      <c r="I18" s="43"/>
      <c r="J18" s="34"/>
      <c r="K18" s="21"/>
    </row>
    <row r="19" spans="1:11" ht="12.75">
      <c r="A19" s="13"/>
      <c r="B19" s="14"/>
      <c r="C19" s="11"/>
      <c r="D19" s="41"/>
      <c r="E19" s="21"/>
      <c r="F19" s="57"/>
      <c r="G19" s="20"/>
      <c r="H19" s="32"/>
      <c r="I19" s="43"/>
      <c r="J19" s="34"/>
      <c r="K19" s="21"/>
    </row>
    <row r="20" spans="1:11" ht="12.75">
      <c r="A20" s="13" t="s">
        <v>6</v>
      </c>
      <c r="B20" s="14" t="s">
        <v>20</v>
      </c>
      <c r="C20" s="11" t="s">
        <v>19</v>
      </c>
      <c r="D20" s="39"/>
      <c r="E20" s="40"/>
      <c r="F20" s="56"/>
      <c r="G20" s="39"/>
      <c r="H20" s="32"/>
      <c r="I20" s="39"/>
      <c r="J20" s="39"/>
      <c r="K20" s="40"/>
    </row>
    <row r="21" spans="1:11" ht="12.75">
      <c r="A21" s="15"/>
      <c r="B21" s="64" t="s">
        <v>24</v>
      </c>
      <c r="C21" s="11"/>
      <c r="D21" s="41"/>
      <c r="E21" s="44">
        <v>23259.12</v>
      </c>
      <c r="F21" s="58"/>
      <c r="G21" s="41"/>
      <c r="H21" s="47"/>
      <c r="I21" s="41"/>
      <c r="J21" s="41"/>
      <c r="K21" s="44"/>
    </row>
    <row r="22" spans="1:11" ht="13.5" thickBot="1">
      <c r="A22" s="13"/>
      <c r="B22" s="65" t="s">
        <v>25</v>
      </c>
      <c r="C22" s="11"/>
      <c r="D22" s="41"/>
      <c r="E22" s="44">
        <v>27482.37</v>
      </c>
      <c r="F22" s="58"/>
      <c r="G22" s="41"/>
      <c r="H22" s="41"/>
      <c r="I22" s="41"/>
      <c r="J22" s="41"/>
      <c r="K22" s="44"/>
    </row>
    <row r="23" spans="1:11" ht="12.75">
      <c r="A23" s="13"/>
      <c r="B23" s="12"/>
      <c r="C23" s="11"/>
      <c r="D23" s="41"/>
      <c r="E23" s="44"/>
      <c r="F23" s="58"/>
      <c r="G23" s="41"/>
      <c r="H23" s="41"/>
      <c r="I23" s="41"/>
      <c r="J23" s="41"/>
      <c r="K23" s="44"/>
    </row>
    <row r="24" spans="1:11" ht="13.5" thickBot="1">
      <c r="A24" s="10"/>
      <c r="B24" s="3"/>
      <c r="C24" s="9"/>
      <c r="D24" s="45"/>
      <c r="E24" s="46"/>
      <c r="F24" s="59"/>
      <c r="G24" s="45"/>
      <c r="H24" s="45"/>
      <c r="I24" s="45"/>
      <c r="J24" s="45"/>
      <c r="K24" s="46"/>
    </row>
  </sheetData>
  <sheetProtection/>
  <mergeCells count="4">
    <mergeCell ref="A1:E1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6.421875" style="0" customWidth="1"/>
    <col min="2" max="2" width="43.28125" style="0" customWidth="1"/>
    <col min="3" max="3" width="10.57421875" style="0" customWidth="1"/>
  </cols>
  <sheetData>
    <row r="1" ht="15">
      <c r="A1" t="s">
        <v>224</v>
      </c>
    </row>
    <row r="3" spans="1:9" ht="15">
      <c r="A3" s="180" t="s">
        <v>222</v>
      </c>
      <c r="B3" s="180" t="s">
        <v>1</v>
      </c>
      <c r="C3" s="180" t="s">
        <v>223</v>
      </c>
      <c r="D3" s="180" t="s">
        <v>225</v>
      </c>
      <c r="E3" s="180">
        <v>2015</v>
      </c>
      <c r="F3" s="180">
        <v>2016</v>
      </c>
      <c r="G3" s="180">
        <v>2017</v>
      </c>
      <c r="H3" s="180">
        <v>2018</v>
      </c>
      <c r="I3" s="180">
        <v>2019</v>
      </c>
    </row>
    <row r="4" spans="1:10" s="178" customFormat="1" ht="45">
      <c r="A4" s="181" t="s">
        <v>3</v>
      </c>
      <c r="B4" s="181" t="s">
        <v>215</v>
      </c>
      <c r="C4" s="181" t="s">
        <v>59</v>
      </c>
      <c r="D4" s="182">
        <v>424.352</v>
      </c>
      <c r="E4" s="182">
        <f>E5*E6</f>
        <v>598.2052</v>
      </c>
      <c r="F4" s="182">
        <f>F5*F6</f>
        <v>619.99482441</v>
      </c>
      <c r="G4" s="182">
        <f>G5*G6</f>
        <v>642.15566505686</v>
      </c>
      <c r="H4" s="182">
        <f>H5*H6</f>
        <v>682.6114719554421</v>
      </c>
      <c r="I4" s="182">
        <f>I5*I6</f>
        <v>725.6159946886349</v>
      </c>
      <c r="J4" s="179"/>
    </row>
    <row r="5" spans="1:9" s="178" customFormat="1" ht="30">
      <c r="A5" s="183" t="s">
        <v>221</v>
      </c>
      <c r="B5" s="181" t="s">
        <v>216</v>
      </c>
      <c r="C5" s="181" t="s">
        <v>217</v>
      </c>
      <c r="D5" s="184">
        <v>331.989</v>
      </c>
      <c r="E5" s="184">
        <v>400</v>
      </c>
      <c r="F5" s="184">
        <v>390</v>
      </c>
      <c r="G5" s="184">
        <v>380</v>
      </c>
      <c r="H5" s="184">
        <v>380</v>
      </c>
      <c r="I5" s="184">
        <v>380</v>
      </c>
    </row>
    <row r="6" spans="1:9" s="178" customFormat="1" ht="30">
      <c r="A6" s="181" t="s">
        <v>220</v>
      </c>
      <c r="B6" s="181" t="s">
        <v>218</v>
      </c>
      <c r="C6" s="181" t="s">
        <v>219</v>
      </c>
      <c r="D6" s="185">
        <f>D4/D5</f>
        <v>1.2782110250640835</v>
      </c>
      <c r="E6" s="185">
        <v>1.495513</v>
      </c>
      <c r="F6" s="185">
        <v>1.589730319</v>
      </c>
      <c r="G6" s="185">
        <v>1.689883329097</v>
      </c>
      <c r="H6" s="185">
        <v>1.7963459788301108</v>
      </c>
      <c r="I6" s="185">
        <v>1.9095157754964076</v>
      </c>
    </row>
    <row r="8" ht="15">
      <c r="A8" t="s">
        <v>277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CF387"/>
  <sheetViews>
    <sheetView zoomScalePageLayoutView="0" workbookViewId="0" topLeftCell="D23">
      <selection activeCell="AK30" sqref="AK30"/>
    </sheetView>
  </sheetViews>
  <sheetFormatPr defaultColWidth="9.140625" defaultRowHeight="15"/>
  <cols>
    <col min="1" max="2" width="2.57421875" style="66" hidden="1" customWidth="1"/>
    <col min="3" max="3" width="4.7109375" style="66" customWidth="1"/>
    <col min="4" max="4" width="9.7109375" style="66" customWidth="1"/>
    <col min="5" max="5" width="50.7109375" style="66" customWidth="1"/>
    <col min="6" max="6" width="10.7109375" style="66" customWidth="1"/>
    <col min="7" max="30" width="13.7109375" style="66" hidden="1" customWidth="1"/>
    <col min="31" max="31" width="13.7109375" style="66" customWidth="1"/>
    <col min="32" max="33" width="13.7109375" style="66" hidden="1" customWidth="1"/>
    <col min="34" max="34" width="13.7109375" style="66" customWidth="1"/>
    <col min="35" max="36" width="13.7109375" style="66" hidden="1" customWidth="1"/>
    <col min="37" max="37" width="13.7109375" style="66" customWidth="1"/>
    <col min="38" max="39" width="13.7109375" style="66" hidden="1" customWidth="1"/>
    <col min="40" max="40" width="13.7109375" style="66" customWidth="1"/>
    <col min="41" max="42" width="13.7109375" style="66" hidden="1" customWidth="1"/>
    <col min="43" max="43" width="13.7109375" style="66" customWidth="1"/>
    <col min="44" max="45" width="13.7109375" style="66" hidden="1" customWidth="1"/>
    <col min="46" max="46" width="13.7109375" style="66" customWidth="1"/>
    <col min="47" max="48" width="13.7109375" style="66" hidden="1" customWidth="1"/>
    <col min="49" max="49" width="13.7109375" style="66" customWidth="1"/>
    <col min="50" max="51" width="13.7109375" style="66" hidden="1" customWidth="1"/>
    <col min="52" max="52" width="13.7109375" style="66" customWidth="1"/>
    <col min="53" max="54" width="13.7109375" style="66" hidden="1" customWidth="1"/>
    <col min="55" max="55" width="13.7109375" style="66" customWidth="1"/>
    <col min="56" max="57" width="13.7109375" style="66" hidden="1" customWidth="1"/>
    <col min="58" max="58" width="13.7109375" style="66" customWidth="1"/>
    <col min="59" max="60" width="13.7109375" style="66" hidden="1" customWidth="1"/>
    <col min="61" max="61" width="13.7109375" style="66" customWidth="1"/>
    <col min="62" max="63" width="13.7109375" style="66" hidden="1" customWidth="1"/>
    <col min="64" max="64" width="13.7109375" style="66" customWidth="1"/>
    <col min="65" max="66" width="13.7109375" style="66" hidden="1" customWidth="1"/>
    <col min="67" max="67" width="13.7109375" style="66" customWidth="1"/>
    <col min="68" max="84" width="13.7109375" style="66" hidden="1" customWidth="1"/>
    <col min="85" max="16384" width="9.140625" style="66" customWidth="1"/>
  </cols>
  <sheetData>
    <row r="1" ht="11.25" hidden="1"/>
    <row r="2" ht="11.25" hidden="1"/>
    <row r="3" ht="11.25" hidden="1"/>
    <row r="4" ht="11.25" hidden="1"/>
    <row r="5" spans="19:84" ht="11.25" hidden="1"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</row>
    <row r="6" ht="11.25" hidden="1"/>
    <row r="7" ht="11.25" hidden="1"/>
    <row r="8" spans="3:84" s="67" customFormat="1" ht="3" customHeight="1">
      <c r="C8" s="68"/>
      <c r="D8" s="68"/>
      <c r="E8" s="68"/>
      <c r="F8" s="152"/>
      <c r="G8" s="153">
        <f aca="true" t="shared" si="0" ref="G8:L8">IF(god="","Не определено",god-2)</f>
        <v>2009</v>
      </c>
      <c r="H8" s="153">
        <f t="shared" si="0"/>
        <v>2009</v>
      </c>
      <c r="I8" s="153">
        <f t="shared" si="0"/>
        <v>2009</v>
      </c>
      <c r="J8" s="153">
        <f t="shared" si="0"/>
        <v>2009</v>
      </c>
      <c r="K8" s="153">
        <f t="shared" si="0"/>
        <v>2009</v>
      </c>
      <c r="L8" s="153">
        <f t="shared" si="0"/>
        <v>2009</v>
      </c>
      <c r="M8" s="153">
        <f aca="true" t="shared" si="1" ref="M8:R8">IF(god="","Не определено",god-1)</f>
        <v>2010</v>
      </c>
      <c r="N8" s="153">
        <f t="shared" si="1"/>
        <v>2010</v>
      </c>
      <c r="O8" s="153">
        <f t="shared" si="1"/>
        <v>2010</v>
      </c>
      <c r="P8" s="153">
        <f t="shared" si="1"/>
        <v>2010</v>
      </c>
      <c r="Q8" s="153">
        <f t="shared" si="1"/>
        <v>2010</v>
      </c>
      <c r="R8" s="153">
        <f t="shared" si="1"/>
        <v>2010</v>
      </c>
      <c r="S8" s="153">
        <f aca="true" t="shared" si="2" ref="S8:X8">IF(god="","Не определено",god)</f>
        <v>2011</v>
      </c>
      <c r="T8" s="153">
        <f t="shared" si="2"/>
        <v>2011</v>
      </c>
      <c r="U8" s="153">
        <f t="shared" si="2"/>
        <v>2011</v>
      </c>
      <c r="V8" s="153">
        <f t="shared" si="2"/>
        <v>2011</v>
      </c>
      <c r="W8" s="153">
        <f t="shared" si="2"/>
        <v>2011</v>
      </c>
      <c r="X8" s="153">
        <f t="shared" si="2"/>
        <v>2011</v>
      </c>
      <c r="Y8" s="153">
        <f aca="true" t="shared" si="3" ref="Y8:AD8">IF(god="","Не определено",god+1)</f>
        <v>2012</v>
      </c>
      <c r="Z8" s="153">
        <f t="shared" si="3"/>
        <v>2012</v>
      </c>
      <c r="AA8" s="153">
        <f t="shared" si="3"/>
        <v>2012</v>
      </c>
      <c r="AB8" s="153">
        <f t="shared" si="3"/>
        <v>2012</v>
      </c>
      <c r="AC8" s="153">
        <f t="shared" si="3"/>
        <v>2012</v>
      </c>
      <c r="AD8" s="153">
        <f t="shared" si="3"/>
        <v>2012</v>
      </c>
      <c r="AE8" s="153">
        <f aca="true" t="shared" si="4" ref="AE8:AJ8">IF(god="","Не определено",god+2)</f>
        <v>2013</v>
      </c>
      <c r="AF8" s="153">
        <f t="shared" si="4"/>
        <v>2013</v>
      </c>
      <c r="AG8" s="153">
        <f t="shared" si="4"/>
        <v>2013</v>
      </c>
      <c r="AH8" s="153">
        <f t="shared" si="4"/>
        <v>2013</v>
      </c>
      <c r="AI8" s="153">
        <f t="shared" si="4"/>
        <v>2013</v>
      </c>
      <c r="AJ8" s="153">
        <f t="shared" si="4"/>
        <v>2013</v>
      </c>
      <c r="AK8" s="153">
        <f aca="true" t="shared" si="5" ref="AK8:AP8">IF(god="","Не определено",god+3)</f>
        <v>2014</v>
      </c>
      <c r="AL8" s="153">
        <f t="shared" si="5"/>
        <v>2014</v>
      </c>
      <c r="AM8" s="153">
        <f t="shared" si="5"/>
        <v>2014</v>
      </c>
      <c r="AN8" s="153">
        <f t="shared" si="5"/>
        <v>2014</v>
      </c>
      <c r="AO8" s="153">
        <f t="shared" si="5"/>
        <v>2014</v>
      </c>
      <c r="AP8" s="153">
        <f t="shared" si="5"/>
        <v>2014</v>
      </c>
      <c r="AQ8" s="153">
        <f aca="true" t="shared" si="6" ref="AQ8:AV8">IF(god="","Не определено",god+4)</f>
        <v>2015</v>
      </c>
      <c r="AR8" s="153">
        <f t="shared" si="6"/>
        <v>2015</v>
      </c>
      <c r="AS8" s="153">
        <f t="shared" si="6"/>
        <v>2015</v>
      </c>
      <c r="AT8" s="153">
        <f t="shared" si="6"/>
        <v>2015</v>
      </c>
      <c r="AU8" s="153">
        <f t="shared" si="6"/>
        <v>2015</v>
      </c>
      <c r="AV8" s="153">
        <f t="shared" si="6"/>
        <v>2015</v>
      </c>
      <c r="AW8" s="153">
        <f aca="true" t="shared" si="7" ref="AW8:BB8">IF(god="","Не определено",god+5)</f>
        <v>2016</v>
      </c>
      <c r="AX8" s="153">
        <f t="shared" si="7"/>
        <v>2016</v>
      </c>
      <c r="AY8" s="153">
        <f t="shared" si="7"/>
        <v>2016</v>
      </c>
      <c r="AZ8" s="153">
        <f t="shared" si="7"/>
        <v>2016</v>
      </c>
      <c r="BA8" s="153">
        <f t="shared" si="7"/>
        <v>2016</v>
      </c>
      <c r="BB8" s="153">
        <f t="shared" si="7"/>
        <v>2016</v>
      </c>
      <c r="BC8" s="153">
        <f aca="true" t="shared" si="8" ref="BC8:BH8">IF(god="","Не определено",god+6)</f>
        <v>2017</v>
      </c>
      <c r="BD8" s="153">
        <f t="shared" si="8"/>
        <v>2017</v>
      </c>
      <c r="BE8" s="153">
        <f t="shared" si="8"/>
        <v>2017</v>
      </c>
      <c r="BF8" s="153">
        <f t="shared" si="8"/>
        <v>2017</v>
      </c>
      <c r="BG8" s="153">
        <f t="shared" si="8"/>
        <v>2017</v>
      </c>
      <c r="BH8" s="153">
        <f t="shared" si="8"/>
        <v>2017</v>
      </c>
      <c r="BI8" s="153">
        <f aca="true" t="shared" si="9" ref="BI8:BN8">IF(god="","Не определено",god+7)</f>
        <v>2018</v>
      </c>
      <c r="BJ8" s="153">
        <f t="shared" si="9"/>
        <v>2018</v>
      </c>
      <c r="BK8" s="153">
        <f t="shared" si="9"/>
        <v>2018</v>
      </c>
      <c r="BL8" s="153">
        <f t="shared" si="9"/>
        <v>2018</v>
      </c>
      <c r="BM8" s="153">
        <f t="shared" si="9"/>
        <v>2018</v>
      </c>
      <c r="BN8" s="153">
        <f t="shared" si="9"/>
        <v>2018</v>
      </c>
      <c r="BO8" s="153">
        <f aca="true" t="shared" si="10" ref="BO8:BT8">IF(god="","Не определено",god+8)</f>
        <v>2019</v>
      </c>
      <c r="BP8" s="153">
        <f t="shared" si="10"/>
        <v>2019</v>
      </c>
      <c r="BQ8" s="153">
        <f t="shared" si="10"/>
        <v>2019</v>
      </c>
      <c r="BR8" s="153">
        <f t="shared" si="10"/>
        <v>2019</v>
      </c>
      <c r="BS8" s="153">
        <f t="shared" si="10"/>
        <v>2019</v>
      </c>
      <c r="BT8" s="153">
        <f t="shared" si="10"/>
        <v>2019</v>
      </c>
      <c r="BU8" s="153">
        <f aca="true" t="shared" si="11" ref="BU8:BZ8">IF(god="","Не определено",god+9)</f>
        <v>2020</v>
      </c>
      <c r="BV8" s="153">
        <f t="shared" si="11"/>
        <v>2020</v>
      </c>
      <c r="BW8" s="153">
        <f t="shared" si="11"/>
        <v>2020</v>
      </c>
      <c r="BX8" s="153">
        <f t="shared" si="11"/>
        <v>2020</v>
      </c>
      <c r="BY8" s="153">
        <f t="shared" si="11"/>
        <v>2020</v>
      </c>
      <c r="BZ8" s="153">
        <f t="shared" si="11"/>
        <v>2020</v>
      </c>
      <c r="CA8" s="153">
        <f aca="true" t="shared" si="12" ref="CA8:CF8">IF(god="","Не определено",god+10)</f>
        <v>2021</v>
      </c>
      <c r="CB8" s="153">
        <f t="shared" si="12"/>
        <v>2021</v>
      </c>
      <c r="CC8" s="153">
        <f t="shared" si="12"/>
        <v>2021</v>
      </c>
      <c r="CD8" s="153">
        <f t="shared" si="12"/>
        <v>2021</v>
      </c>
      <c r="CE8" s="153">
        <f t="shared" si="12"/>
        <v>2021</v>
      </c>
      <c r="CF8" s="153">
        <f t="shared" si="12"/>
        <v>2021</v>
      </c>
    </row>
    <row r="9" spans="3:84" s="67" customFormat="1" ht="3" customHeight="1">
      <c r="C9" s="68"/>
      <c r="D9" s="68"/>
      <c r="E9" s="68"/>
      <c r="F9" s="152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</row>
    <row r="10" spans="3:84" s="67" customFormat="1" ht="27.75" customHeight="1">
      <c r="C10" s="214" t="s">
        <v>209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</row>
    <row r="11" spans="1:24" s="72" customFormat="1" ht="12.75" customHeight="1">
      <c r="A11" s="69"/>
      <c r="B11" s="70"/>
      <c r="C11" s="71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4"/>
      <c r="W11" s="74"/>
      <c r="X11" s="74"/>
    </row>
    <row r="12" spans="1:24" s="72" customFormat="1" ht="3" customHeight="1">
      <c r="A12" s="69"/>
      <c r="B12" s="70"/>
      <c r="C12" s="71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4"/>
      <c r="W12" s="74"/>
      <c r="X12" s="74"/>
    </row>
    <row r="13" spans="3:84" ht="18" customHeight="1">
      <c r="C13" s="78"/>
      <c r="D13" s="212" t="s">
        <v>27</v>
      </c>
      <c r="E13" s="213"/>
      <c r="F13" s="213"/>
      <c r="G13" s="210">
        <f>IF('[1]Титульный'!$F35="Не регулируется","",'[1]Титульный'!$F35)</f>
      </c>
      <c r="H13" s="211"/>
      <c r="I13" s="211"/>
      <c r="J13" s="211"/>
      <c r="K13" s="211"/>
      <c r="L13" s="211"/>
      <c r="M13" s="210">
        <f>IF('[1]Титульный'!$F36="Не регулируется","",'[1]Титульный'!$F36)</f>
      </c>
      <c r="N13" s="211"/>
      <c r="O13" s="211"/>
      <c r="P13" s="211"/>
      <c r="Q13" s="211"/>
      <c r="R13" s="211"/>
      <c r="S13" s="210">
        <f>IF('[1]Титульный'!$F37="Не регулируется","",'[1]Титульный'!$F37)</f>
      </c>
      <c r="T13" s="211"/>
      <c r="U13" s="211"/>
      <c r="V13" s="211"/>
      <c r="W13" s="211"/>
      <c r="X13" s="211"/>
      <c r="Y13" s="210">
        <f>IF('[1]Титульный'!$F38="Не регулируется","",'[1]Титульный'!$F38)</f>
      </c>
      <c r="Z13" s="211"/>
      <c r="AA13" s="211"/>
      <c r="AB13" s="211"/>
      <c r="AC13" s="211"/>
      <c r="AD13" s="211"/>
      <c r="AE13" s="210" t="str">
        <f>IF('[1]Титульный'!$F39="Не регулируется","",'[1]Титульный'!$F39)</f>
        <v>Долгосрочный</v>
      </c>
      <c r="AF13" s="211"/>
      <c r="AG13" s="211"/>
      <c r="AH13" s="211"/>
      <c r="AI13" s="211"/>
      <c r="AJ13" s="211"/>
      <c r="AK13" s="210" t="str">
        <f>IF('[1]Титульный'!$F40="Не регулируется","",'[1]Титульный'!$F40)</f>
        <v>Долгосрочный</v>
      </c>
      <c r="AL13" s="211"/>
      <c r="AM13" s="211"/>
      <c r="AN13" s="211"/>
      <c r="AO13" s="211"/>
      <c r="AP13" s="211"/>
      <c r="AQ13" s="210" t="str">
        <f>IF('[1]Титульный'!$F41="Не регулируется","",'[1]Титульный'!$F41)</f>
        <v>Долгосрочный</v>
      </c>
      <c r="AR13" s="211"/>
      <c r="AS13" s="211"/>
      <c r="AT13" s="211"/>
      <c r="AU13" s="211"/>
      <c r="AV13" s="211"/>
      <c r="AW13" s="210" t="str">
        <f>IF('[1]Титульный'!$F42="Не регулируется","",'[1]Титульный'!$F42)</f>
        <v>Долгосрочный</v>
      </c>
      <c r="AX13" s="211"/>
      <c r="AY13" s="211"/>
      <c r="AZ13" s="211"/>
      <c r="BA13" s="211"/>
      <c r="BB13" s="211"/>
      <c r="BC13" s="210" t="str">
        <f>IF('[1]Титульный'!$F43="Не регулируется","",'[1]Титульный'!$F43)</f>
        <v>Долгосрочный</v>
      </c>
      <c r="BD13" s="211"/>
      <c r="BE13" s="211"/>
      <c r="BF13" s="211"/>
      <c r="BG13" s="211"/>
      <c r="BH13" s="211"/>
      <c r="BI13" s="210" t="str">
        <f>IF('[1]Титульный'!$F44="Не регулируется","",'[1]Титульный'!$F44)</f>
        <v>Долгосрочный</v>
      </c>
      <c r="BJ13" s="211"/>
      <c r="BK13" s="211"/>
      <c r="BL13" s="211"/>
      <c r="BM13" s="211"/>
      <c r="BN13" s="211"/>
      <c r="BO13" s="210" t="str">
        <f>IF('[1]Титульный'!$F45="Не регулируется","",'[1]Титульный'!$F45)</f>
        <v>Долгосрочный</v>
      </c>
      <c r="BP13" s="211"/>
      <c r="BQ13" s="211"/>
      <c r="BR13" s="211"/>
      <c r="BS13" s="211"/>
      <c r="BT13" s="211"/>
      <c r="BU13" s="210">
        <f>IF('[1]Титульный'!$F46="Не регулируется","",'[1]Титульный'!$F46)</f>
      </c>
      <c r="BV13" s="211"/>
      <c r="BW13" s="211"/>
      <c r="BX13" s="211"/>
      <c r="BY13" s="211"/>
      <c r="BZ13" s="211"/>
      <c r="CA13" s="210">
        <f>IF('[1]Титульный'!$F47="Не регулируется","",'[1]Титульный'!$F47)</f>
      </c>
      <c r="CB13" s="211"/>
      <c r="CC13" s="211"/>
      <c r="CD13" s="211"/>
      <c r="CE13" s="211"/>
      <c r="CF13" s="211"/>
    </row>
    <row r="14" spans="1:84" s="77" customFormat="1" ht="6" customHeight="1" thickBot="1">
      <c r="A14" s="75"/>
      <c r="B14" s="70"/>
      <c r="C14" s="76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1"/>
      <c r="T14" s="81"/>
      <c r="U14" s="81"/>
      <c r="V14" s="82"/>
      <c r="W14" s="82"/>
      <c r="X14" s="82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</row>
    <row r="15" spans="3:84" ht="78" customHeight="1" thickBot="1">
      <c r="C15" s="78"/>
      <c r="D15" s="84" t="s">
        <v>23</v>
      </c>
      <c r="E15" s="85" t="s">
        <v>28</v>
      </c>
      <c r="F15" s="85" t="s">
        <v>29</v>
      </c>
      <c r="G15" s="86"/>
      <c r="H15" s="85"/>
      <c r="I15" s="85"/>
      <c r="J15" s="85"/>
      <c r="K15" s="85"/>
      <c r="L15" s="85"/>
      <c r="M15" s="86"/>
      <c r="N15" s="85"/>
      <c r="O15" s="85"/>
      <c r="P15" s="85"/>
      <c r="Q15" s="85"/>
      <c r="R15" s="85"/>
      <c r="S15" s="86"/>
      <c r="T15" s="85"/>
      <c r="U15" s="85"/>
      <c r="V15" s="85"/>
      <c r="W15" s="85"/>
      <c r="X15" s="85"/>
      <c r="Y15" s="86"/>
      <c r="Z15" s="85"/>
      <c r="AA15" s="85"/>
      <c r="AB15" s="85"/>
      <c r="AC15" s="85"/>
      <c r="AD15" s="85"/>
      <c r="AE15" s="154" t="s">
        <v>30</v>
      </c>
      <c r="AF15" s="155"/>
      <c r="AG15" s="155"/>
      <c r="AH15" s="155" t="s">
        <v>31</v>
      </c>
      <c r="AI15" s="155"/>
      <c r="AJ15" s="155"/>
      <c r="AK15" s="154" t="s">
        <v>32</v>
      </c>
      <c r="AL15" s="155"/>
      <c r="AM15" s="155"/>
      <c r="AN15" s="155" t="s">
        <v>33</v>
      </c>
      <c r="AO15" s="155"/>
      <c r="AP15" s="155"/>
      <c r="AQ15" s="154" t="s">
        <v>34</v>
      </c>
      <c r="AR15" s="155"/>
      <c r="AS15" s="155"/>
      <c r="AT15" s="155" t="s">
        <v>210</v>
      </c>
      <c r="AU15" s="155"/>
      <c r="AV15" s="155"/>
      <c r="AW15" s="154" t="s">
        <v>35</v>
      </c>
      <c r="AX15" s="155"/>
      <c r="AY15" s="155"/>
      <c r="AZ15" s="155" t="s">
        <v>211</v>
      </c>
      <c r="BA15" s="155"/>
      <c r="BB15" s="155"/>
      <c r="BC15" s="154" t="s">
        <v>36</v>
      </c>
      <c r="BD15" s="155"/>
      <c r="BE15" s="155"/>
      <c r="BF15" s="155" t="s">
        <v>212</v>
      </c>
      <c r="BG15" s="155"/>
      <c r="BH15" s="155"/>
      <c r="BI15" s="154" t="s">
        <v>37</v>
      </c>
      <c r="BJ15" s="155" t="s">
        <v>38</v>
      </c>
      <c r="BK15" s="155" t="s">
        <v>39</v>
      </c>
      <c r="BL15" s="155" t="s">
        <v>213</v>
      </c>
      <c r="BM15" s="155"/>
      <c r="BN15" s="155"/>
      <c r="BO15" s="154" t="s">
        <v>214</v>
      </c>
      <c r="BP15" s="155" t="s">
        <v>40</v>
      </c>
      <c r="BQ15" s="155" t="s">
        <v>41</v>
      </c>
      <c r="BR15" s="155"/>
      <c r="BS15" s="155"/>
      <c r="BT15" s="155"/>
      <c r="BU15" s="86"/>
      <c r="BV15" s="85"/>
      <c r="BW15" s="85"/>
      <c r="BX15" s="85"/>
      <c r="BY15" s="85"/>
      <c r="BZ15" s="85"/>
      <c r="CA15" s="86"/>
      <c r="CB15" s="85"/>
      <c r="CC15" s="85"/>
      <c r="CD15" s="85"/>
      <c r="CE15" s="85"/>
      <c r="CF15" s="85"/>
    </row>
    <row r="16" spans="4:84" ht="6" customHeight="1"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</row>
    <row r="17" spans="3:84" ht="12" customHeight="1">
      <c r="C17" s="78"/>
      <c r="D17" s="212" t="s">
        <v>42</v>
      </c>
      <c r="E17" s="213"/>
      <c r="F17" s="213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</row>
    <row r="18" spans="4:84" ht="6" customHeight="1"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</row>
    <row r="19" spans="3:84" ht="11.25">
      <c r="C19" s="78"/>
      <c r="D19" s="90" t="s">
        <v>43</v>
      </c>
      <c r="E19" s="91" t="s">
        <v>44</v>
      </c>
      <c r="F19" s="92" t="s">
        <v>22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157">
        <v>7.1</v>
      </c>
      <c r="AF19" s="158"/>
      <c r="AG19" s="158"/>
      <c r="AH19" s="157">
        <v>7.1</v>
      </c>
      <c r="AI19" s="158"/>
      <c r="AJ19" s="158"/>
      <c r="AK19" s="157">
        <v>5.6</v>
      </c>
      <c r="AL19" s="158"/>
      <c r="AM19" s="158"/>
      <c r="AN19" s="157"/>
      <c r="AO19" s="158"/>
      <c r="AP19" s="158"/>
      <c r="AQ19" s="157">
        <v>6.3</v>
      </c>
      <c r="AR19" s="158"/>
      <c r="AS19" s="158"/>
      <c r="AT19" s="157"/>
      <c r="AU19" s="158"/>
      <c r="AV19" s="158"/>
      <c r="AW19" s="157">
        <v>6.7</v>
      </c>
      <c r="AX19" s="158"/>
      <c r="AY19" s="158"/>
      <c r="AZ19" s="157"/>
      <c r="BA19" s="158"/>
      <c r="BB19" s="158"/>
      <c r="BC19" s="157"/>
      <c r="BD19" s="158"/>
      <c r="BE19" s="158"/>
      <c r="BF19" s="157"/>
      <c r="BG19" s="158"/>
      <c r="BH19" s="158"/>
      <c r="BI19" s="157"/>
      <c r="BJ19" s="157"/>
      <c r="BK19" s="157"/>
      <c r="BL19" s="157"/>
      <c r="BM19" s="158"/>
      <c r="BN19" s="158"/>
      <c r="BO19" s="157"/>
      <c r="BP19" s="157"/>
      <c r="BQ19" s="157"/>
      <c r="BR19" s="158"/>
      <c r="BS19" s="158"/>
      <c r="BT19" s="158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</row>
    <row r="20" spans="3:84" ht="11.25">
      <c r="C20" s="78"/>
      <c r="D20" s="90" t="s">
        <v>45</v>
      </c>
      <c r="E20" s="91" t="s">
        <v>46</v>
      </c>
      <c r="F20" s="92" t="s">
        <v>22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4"/>
      <c r="AF20" s="158"/>
      <c r="AG20" s="158"/>
      <c r="AH20" s="94"/>
      <c r="AI20" s="158"/>
      <c r="AJ20" s="158"/>
      <c r="AK20" s="94"/>
      <c r="AL20" s="158"/>
      <c r="AM20" s="158"/>
      <c r="AN20" s="94"/>
      <c r="AO20" s="158"/>
      <c r="AP20" s="158"/>
      <c r="AQ20" s="94"/>
      <c r="AR20" s="158"/>
      <c r="AS20" s="158"/>
      <c r="AT20" s="94"/>
      <c r="AU20" s="158"/>
      <c r="AV20" s="158"/>
      <c r="AW20" s="94"/>
      <c r="AX20" s="158"/>
      <c r="AY20" s="158"/>
      <c r="AZ20" s="94"/>
      <c r="BA20" s="158"/>
      <c r="BB20" s="158"/>
      <c r="BC20" s="94"/>
      <c r="BD20" s="158"/>
      <c r="BE20" s="158"/>
      <c r="BF20" s="94"/>
      <c r="BG20" s="158"/>
      <c r="BH20" s="158"/>
      <c r="BI20" s="94"/>
      <c r="BJ20" s="94"/>
      <c r="BK20" s="94"/>
      <c r="BL20" s="94"/>
      <c r="BM20" s="158"/>
      <c r="BN20" s="158"/>
      <c r="BO20" s="94"/>
      <c r="BP20" s="94"/>
      <c r="BQ20" s="94"/>
      <c r="BR20" s="158"/>
      <c r="BS20" s="158"/>
      <c r="BT20" s="158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</row>
    <row r="21" spans="3:84" ht="11.25">
      <c r="C21" s="78"/>
      <c r="D21" s="90" t="s">
        <v>47</v>
      </c>
      <c r="E21" s="91" t="s">
        <v>48</v>
      </c>
      <c r="F21" s="92" t="s">
        <v>49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5">
        <f>'[1]Р.2.1'!AK$53+'[1]Р.2.2'!AJ$73</f>
        <v>475.8999</v>
      </c>
      <c r="AF21" s="158"/>
      <c r="AG21" s="158"/>
      <c r="AH21" s="95">
        <f>'[1]Р.2.1'!AN$53+'[1]Р.2.2'!AM$73</f>
        <v>475.895</v>
      </c>
      <c r="AI21" s="158"/>
      <c r="AJ21" s="158"/>
      <c r="AK21" s="95">
        <f>'[1]Р.2.1'!AQ$53+'[1]Р.2.2'!AP$73</f>
        <v>475.895</v>
      </c>
      <c r="AL21" s="158"/>
      <c r="AM21" s="158"/>
      <c r="AN21" s="95">
        <f>'[1]Р.2.1'!AT$53+'[1]Р.2.2'!AS$73</f>
        <v>475.895</v>
      </c>
      <c r="AO21" s="158"/>
      <c r="AP21" s="158"/>
      <c r="AQ21" s="95">
        <f>'[1]Р.2.1'!AW$53+'[1]Р.2.2'!AV$73</f>
        <v>475.895</v>
      </c>
      <c r="AR21" s="158"/>
      <c r="AS21" s="158"/>
      <c r="AT21" s="95">
        <f>'[1]Р.2.1'!AZ$53+'[1]Р.2.2'!AY$73</f>
        <v>475.895</v>
      </c>
      <c r="AU21" s="158"/>
      <c r="AV21" s="158"/>
      <c r="AW21" s="95">
        <f>'[1]Р.2.1'!BC$53+'[1]Р.2.2'!BB$73</f>
        <v>475.895</v>
      </c>
      <c r="AX21" s="158"/>
      <c r="AY21" s="158"/>
      <c r="AZ21" s="95">
        <f>'[1]Р.2.1'!BF$53+'[1]Р.2.2'!BE$73</f>
        <v>475.895</v>
      </c>
      <c r="BA21" s="158"/>
      <c r="BB21" s="158"/>
      <c r="BC21" s="95">
        <f>'[1]Р.2.1'!BI$53+'[1]Р.2.2'!BH$73</f>
        <v>475.895</v>
      </c>
      <c r="BD21" s="158"/>
      <c r="BE21" s="158"/>
      <c r="BF21" s="95">
        <f>'[1]Р.2.1'!BL$53+'[1]Р.2.2'!BK$73</f>
        <v>475.895</v>
      </c>
      <c r="BG21" s="158"/>
      <c r="BH21" s="158"/>
      <c r="BI21" s="95">
        <f>'[1]Р.2.1'!BO$53+'[1]Р.2.2'!BN$73</f>
        <v>475.895</v>
      </c>
      <c r="BJ21" s="96">
        <f>BI21*BJ$102/100</f>
        <v>0</v>
      </c>
      <c r="BK21" s="97">
        <f>BI21-BJ21</f>
        <v>475.895</v>
      </c>
      <c r="BL21" s="95">
        <f>'[1]Р.2.1'!BR$53+'[1]Р.2.2'!BQ$73</f>
        <v>475.895</v>
      </c>
      <c r="BM21" s="158"/>
      <c r="BN21" s="158"/>
      <c r="BO21" s="95">
        <f>'[1]Р.2.1'!BU$53+'[1]Р.2.2'!BT$73</f>
        <v>475.895</v>
      </c>
      <c r="BP21" s="96" t="e">
        <f>BO21*BP$102/100</f>
        <v>#VALUE!</v>
      </c>
      <c r="BQ21" s="97" t="e">
        <f>BO21-BP21</f>
        <v>#VALUE!</v>
      </c>
      <c r="BR21" s="158"/>
      <c r="BS21" s="158"/>
      <c r="BT21" s="158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</row>
    <row r="22" spans="3:84" ht="11.25">
      <c r="C22" s="78"/>
      <c r="D22" s="90" t="s">
        <v>50</v>
      </c>
      <c r="E22" s="91" t="s">
        <v>51</v>
      </c>
      <c r="F22" s="92" t="s">
        <v>22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4"/>
      <c r="AF22" s="158"/>
      <c r="AG22" s="158"/>
      <c r="AH22" s="94"/>
      <c r="AI22" s="158"/>
      <c r="AJ22" s="158"/>
      <c r="AK22" s="94"/>
      <c r="AL22" s="158"/>
      <c r="AM22" s="158"/>
      <c r="AN22" s="94"/>
      <c r="AO22" s="158"/>
      <c r="AP22" s="158"/>
      <c r="AQ22" s="159">
        <f>IF(AK21=0,0,(AQ21-AK21)/AK21)*100</f>
        <v>0</v>
      </c>
      <c r="AR22" s="158"/>
      <c r="AS22" s="158"/>
      <c r="AT22" s="94"/>
      <c r="AU22" s="158"/>
      <c r="AV22" s="158"/>
      <c r="AW22" s="159">
        <f>IF(AQ21=0,0,(AW21-AQ21)/AQ21)*100</f>
        <v>0</v>
      </c>
      <c r="AX22" s="158"/>
      <c r="AY22" s="158"/>
      <c r="AZ22" s="94"/>
      <c r="BA22" s="158"/>
      <c r="BB22" s="158"/>
      <c r="BC22" s="159">
        <f>IF(AW21=0,0,(BC21-AW21)/AW21)*100</f>
        <v>0</v>
      </c>
      <c r="BD22" s="158"/>
      <c r="BE22" s="158"/>
      <c r="BF22" s="94"/>
      <c r="BG22" s="158"/>
      <c r="BH22" s="158"/>
      <c r="BI22" s="159">
        <f>IF(BC21=0,0,(BI21-BC21)/BC21)*100</f>
        <v>0</v>
      </c>
      <c r="BJ22" s="158"/>
      <c r="BK22" s="158"/>
      <c r="BL22" s="94"/>
      <c r="BM22" s="158"/>
      <c r="BN22" s="158"/>
      <c r="BO22" s="159">
        <f>IF(BI21=0,0,(BO21-BI21)/BI21)*100</f>
        <v>0</v>
      </c>
      <c r="BP22" s="158"/>
      <c r="BQ22" s="158"/>
      <c r="BR22" s="158"/>
      <c r="BS22" s="158"/>
      <c r="BT22" s="158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</row>
    <row r="23" spans="3:84" ht="11.25">
      <c r="C23" s="78"/>
      <c r="D23" s="90" t="s">
        <v>52</v>
      </c>
      <c r="E23" s="98" t="s">
        <v>53</v>
      </c>
      <c r="F23" s="99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94"/>
      <c r="AF23" s="158"/>
      <c r="AG23" s="158"/>
      <c r="AH23" s="94"/>
      <c r="AI23" s="158"/>
      <c r="AJ23" s="158"/>
      <c r="AK23" s="94"/>
      <c r="AL23" s="158"/>
      <c r="AM23" s="158"/>
      <c r="AN23" s="94"/>
      <c r="AO23" s="158"/>
      <c r="AP23" s="158"/>
      <c r="AQ23" s="160">
        <f>0.75</f>
        <v>0.75</v>
      </c>
      <c r="AR23" s="158"/>
      <c r="AS23" s="158"/>
      <c r="AT23" s="94"/>
      <c r="AU23" s="158"/>
      <c r="AV23" s="158"/>
      <c r="AW23" s="160">
        <f>0.75</f>
        <v>0.75</v>
      </c>
      <c r="AX23" s="158"/>
      <c r="AY23" s="158"/>
      <c r="AZ23" s="94"/>
      <c r="BA23" s="158"/>
      <c r="BB23" s="158"/>
      <c r="BC23" s="160">
        <f>0.75</f>
        <v>0.75</v>
      </c>
      <c r="BD23" s="158"/>
      <c r="BE23" s="158"/>
      <c r="BF23" s="94"/>
      <c r="BG23" s="158"/>
      <c r="BH23" s="158"/>
      <c r="BI23" s="160">
        <f>0.75</f>
        <v>0.75</v>
      </c>
      <c r="BJ23" s="158"/>
      <c r="BK23" s="158"/>
      <c r="BL23" s="160">
        <f>0.75</f>
        <v>0.75</v>
      </c>
      <c r="BM23" s="158"/>
      <c r="BN23" s="158"/>
      <c r="BO23" s="160">
        <f>0.75</f>
        <v>0.75</v>
      </c>
      <c r="BP23" s="158"/>
      <c r="BQ23" s="158"/>
      <c r="BR23" s="158"/>
      <c r="BS23" s="158"/>
      <c r="BT23" s="158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</row>
    <row r="24" spans="3:84" ht="11.25">
      <c r="C24" s="78"/>
      <c r="D24" s="90" t="s">
        <v>54</v>
      </c>
      <c r="E24" s="98" t="s">
        <v>55</v>
      </c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94"/>
      <c r="AF24" s="158"/>
      <c r="AG24" s="158"/>
      <c r="AH24" s="94"/>
      <c r="AI24" s="158"/>
      <c r="AJ24" s="158"/>
      <c r="AK24" s="94"/>
      <c r="AL24" s="158"/>
      <c r="AM24" s="158"/>
      <c r="AN24" s="94"/>
      <c r="AO24" s="158"/>
      <c r="AP24" s="158"/>
      <c r="AQ24" s="101">
        <f>(1+AQ19/100)*(1-AQ20/100)*(1+AQ22/100*AQ23)</f>
        <v>1.063</v>
      </c>
      <c r="AR24" s="158"/>
      <c r="AS24" s="158"/>
      <c r="AT24" s="94"/>
      <c r="AU24" s="158"/>
      <c r="AV24" s="158"/>
      <c r="AW24" s="101">
        <f>(1+AW19/100)*(1-AW20/100)*(1+AW22/100*AW23)</f>
        <v>1.067</v>
      </c>
      <c r="AX24" s="158"/>
      <c r="AY24" s="158"/>
      <c r="AZ24" s="94"/>
      <c r="BA24" s="158"/>
      <c r="BB24" s="158"/>
      <c r="BC24" s="101">
        <f>(1+BC19/100)*(1-BC20/100)*(1+BC22/100*BC23)</f>
        <v>1</v>
      </c>
      <c r="BD24" s="158"/>
      <c r="BE24" s="158"/>
      <c r="BF24" s="94"/>
      <c r="BG24" s="158"/>
      <c r="BH24" s="158"/>
      <c r="BI24" s="101">
        <f>(1+BI19/100)*(1-BI20/100)*(1+BI22/100*BI23)</f>
        <v>1</v>
      </c>
      <c r="BJ24" s="158"/>
      <c r="BK24" s="158"/>
      <c r="BL24" s="94"/>
      <c r="BM24" s="158"/>
      <c r="BN24" s="158"/>
      <c r="BO24" s="101">
        <f>(1+BO19/100)*(1-BO20/100)*(1+BO22/100*BO23)</f>
        <v>1</v>
      </c>
      <c r="BP24" s="158"/>
      <c r="BQ24" s="158"/>
      <c r="BR24" s="158"/>
      <c r="BS24" s="158"/>
      <c r="BT24" s="158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</row>
    <row r="25" spans="4:84" ht="6" customHeight="1">
      <c r="D25" s="89"/>
      <c r="E25" s="89"/>
      <c r="F25" s="89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</row>
    <row r="26" spans="3:84" ht="12" customHeight="1">
      <c r="C26" s="78"/>
      <c r="D26" s="216" t="s">
        <v>56</v>
      </c>
      <c r="E26" s="217"/>
      <c r="F26" s="217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</row>
    <row r="27" spans="4:84" ht="6" customHeight="1">
      <c r="D27" s="103"/>
      <c r="E27" s="103"/>
      <c r="F27" s="103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</row>
    <row r="28" spans="3:84" ht="11.25">
      <c r="C28" s="78"/>
      <c r="D28" s="104" t="s">
        <v>57</v>
      </c>
      <c r="E28" s="105" t="s">
        <v>58</v>
      </c>
      <c r="F28" s="106" t="s">
        <v>59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7">
        <f>AE29+AE32</f>
        <v>5602.26</v>
      </c>
      <c r="AF28" s="158"/>
      <c r="AG28" s="158"/>
      <c r="AH28" s="107">
        <f>AH29+AH32</f>
        <v>5175</v>
      </c>
      <c r="AI28" s="158"/>
      <c r="AJ28" s="158"/>
      <c r="AK28" s="107">
        <f>AK29+AK32</f>
        <v>5856.82</v>
      </c>
      <c r="AL28" s="158"/>
      <c r="AM28" s="158"/>
      <c r="AN28" s="107">
        <f>AN29+AN32</f>
        <v>5915.98656</v>
      </c>
      <c r="AO28" s="158"/>
      <c r="AP28" s="158"/>
      <c r="AQ28" s="107">
        <f>AQ29+AQ32</f>
        <v>0</v>
      </c>
      <c r="AR28" s="158"/>
      <c r="AS28" s="158"/>
      <c r="AT28" s="107">
        <f>AT29+AT32</f>
        <v>6225.79966</v>
      </c>
      <c r="AU28" s="158"/>
      <c r="AV28" s="158"/>
      <c r="AW28" s="107">
        <f>AW29+AW32</f>
        <v>0</v>
      </c>
      <c r="AX28" s="158"/>
      <c r="AY28" s="158"/>
      <c r="AZ28" s="107">
        <f>AZ29+AZ32</f>
        <v>6642.92823722</v>
      </c>
      <c r="BA28" s="158"/>
      <c r="BB28" s="158"/>
      <c r="BC28" s="107">
        <f>BC29+BC32</f>
        <v>0</v>
      </c>
      <c r="BD28" s="158"/>
      <c r="BE28" s="158"/>
      <c r="BF28" s="107">
        <f>BF29+BF32</f>
        <v>7088.00442911374</v>
      </c>
      <c r="BG28" s="158"/>
      <c r="BH28" s="158"/>
      <c r="BI28" s="107">
        <f>BI29+BI32</f>
        <v>0</v>
      </c>
      <c r="BJ28" s="107">
        <f>BJ29+BJ32</f>
        <v>0</v>
      </c>
      <c r="BK28" s="107">
        <f>BK29+BK32</f>
        <v>0</v>
      </c>
      <c r="BL28" s="107">
        <f>BL29+BL32</f>
        <v>7562.90072586436</v>
      </c>
      <c r="BM28" s="158"/>
      <c r="BN28" s="158"/>
      <c r="BO28" s="107">
        <f>BO29+BO32</f>
        <v>0</v>
      </c>
      <c r="BP28" s="107" t="e">
        <f>BP29+BP32</f>
        <v>#VALUE!</v>
      </c>
      <c r="BQ28" s="107" t="e">
        <f>BQ29+BQ32</f>
        <v>#VALUE!</v>
      </c>
      <c r="BR28" s="158"/>
      <c r="BS28" s="158"/>
      <c r="BT28" s="158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</row>
    <row r="29" spans="3:84" ht="11.25">
      <c r="C29" s="78"/>
      <c r="D29" s="104" t="s">
        <v>60</v>
      </c>
      <c r="E29" s="108" t="s">
        <v>61</v>
      </c>
      <c r="F29" s="106" t="s">
        <v>59</v>
      </c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7">
        <f>AE30+AE31</f>
        <v>1870.25</v>
      </c>
      <c r="AF29" s="158"/>
      <c r="AG29" s="158"/>
      <c r="AH29" s="107">
        <f>AH30+AH31</f>
        <v>3662</v>
      </c>
      <c r="AI29" s="158"/>
      <c r="AJ29" s="158"/>
      <c r="AK29" s="107">
        <f>AK30+AK31</f>
        <v>1955.23</v>
      </c>
      <c r="AL29" s="158"/>
      <c r="AM29" s="158"/>
      <c r="AN29" s="107">
        <f>AN30+AN31</f>
        <v>1974.9840000000002</v>
      </c>
      <c r="AO29" s="158"/>
      <c r="AP29" s="158"/>
      <c r="AQ29" s="107">
        <f>AQ30+AQ31</f>
        <v>0</v>
      </c>
      <c r="AR29" s="158"/>
      <c r="AS29" s="158"/>
      <c r="AT29" s="107">
        <f>AT30+AT31</f>
        <v>2078.40949</v>
      </c>
      <c r="AU29" s="158"/>
      <c r="AV29" s="158"/>
      <c r="AW29" s="107">
        <f>AW30+AW31</f>
        <v>0</v>
      </c>
      <c r="AX29" s="158"/>
      <c r="AY29" s="158"/>
      <c r="AZ29" s="107">
        <f>AZ30+AZ31</f>
        <v>2217.66292583</v>
      </c>
      <c r="BA29" s="158"/>
      <c r="BB29" s="158"/>
      <c r="BC29" s="107">
        <f>BC30+BC31</f>
        <v>0</v>
      </c>
      <c r="BD29" s="158"/>
      <c r="BE29" s="158"/>
      <c r="BF29" s="107">
        <f>BF30+BF31</f>
        <v>2366.24634186061</v>
      </c>
      <c r="BG29" s="158"/>
      <c r="BH29" s="158"/>
      <c r="BI29" s="107">
        <f>BI30+BI31</f>
        <v>0</v>
      </c>
      <c r="BJ29" s="107">
        <f>BJ30+BJ31</f>
        <v>0</v>
      </c>
      <c r="BK29" s="107">
        <f>BK30+BK31</f>
        <v>0</v>
      </c>
      <c r="BL29" s="107">
        <f>BL30+BL31</f>
        <v>2524.7848467652707</v>
      </c>
      <c r="BM29" s="158"/>
      <c r="BN29" s="158"/>
      <c r="BO29" s="107">
        <f>BO30+BO31</f>
        <v>0</v>
      </c>
      <c r="BP29" s="107" t="e">
        <f>BP30+BP31</f>
        <v>#VALUE!</v>
      </c>
      <c r="BQ29" s="107" t="e">
        <f>BQ30+BQ31</f>
        <v>#VALUE!</v>
      </c>
      <c r="BR29" s="158"/>
      <c r="BS29" s="158"/>
      <c r="BT29" s="158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</row>
    <row r="30" spans="3:84" ht="11.25">
      <c r="C30" s="78"/>
      <c r="D30" s="104" t="s">
        <v>62</v>
      </c>
      <c r="E30" s="109" t="s">
        <v>63</v>
      </c>
      <c r="F30" s="106" t="s">
        <v>59</v>
      </c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94"/>
      <c r="AF30" s="158"/>
      <c r="AG30" s="158"/>
      <c r="AH30" s="94"/>
      <c r="AI30" s="158"/>
      <c r="AJ30" s="158"/>
      <c r="AK30" s="94"/>
      <c r="AL30" s="158"/>
      <c r="AM30" s="158"/>
      <c r="AN30" s="94"/>
      <c r="AO30" s="158"/>
      <c r="AP30" s="158"/>
      <c r="AQ30" s="94"/>
      <c r="AR30" s="158"/>
      <c r="AS30" s="158"/>
      <c r="AT30" s="94"/>
      <c r="AU30" s="158"/>
      <c r="AV30" s="158"/>
      <c r="AW30" s="107">
        <f>AQ30*AW$24</f>
        <v>0</v>
      </c>
      <c r="AX30" s="158"/>
      <c r="AY30" s="158"/>
      <c r="AZ30" s="94"/>
      <c r="BA30" s="158"/>
      <c r="BB30" s="158"/>
      <c r="BC30" s="107">
        <f>AW30*BC$24</f>
        <v>0</v>
      </c>
      <c r="BD30" s="158"/>
      <c r="BE30" s="158"/>
      <c r="BF30" s="94"/>
      <c r="BG30" s="158"/>
      <c r="BH30" s="158"/>
      <c r="BI30" s="107">
        <f>BC30*BI$24</f>
        <v>0</v>
      </c>
      <c r="BJ30" s="96">
        <f>BI30*BJ$102/100</f>
        <v>0</v>
      </c>
      <c r="BK30" s="97">
        <f>BI30-BJ30</f>
        <v>0</v>
      </c>
      <c r="BL30" s="94"/>
      <c r="BM30" s="158"/>
      <c r="BN30" s="158"/>
      <c r="BO30" s="107">
        <f>BI30*BO$24</f>
        <v>0</v>
      </c>
      <c r="BP30" s="96" t="e">
        <f aca="true" t="shared" si="13" ref="BP30:BP60">BO30*BP$102/100</f>
        <v>#VALUE!</v>
      </c>
      <c r="BQ30" s="97" t="e">
        <f>BO30-BP30</f>
        <v>#VALUE!</v>
      </c>
      <c r="BR30" s="158"/>
      <c r="BS30" s="158"/>
      <c r="BT30" s="158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</row>
    <row r="31" spans="3:84" ht="11.25">
      <c r="C31" s="78"/>
      <c r="D31" s="104" t="s">
        <v>64</v>
      </c>
      <c r="E31" s="109" t="s">
        <v>65</v>
      </c>
      <c r="F31" s="106" t="s">
        <v>59</v>
      </c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94">
        <v>1870.25</v>
      </c>
      <c r="AF31" s="158"/>
      <c r="AG31" s="158"/>
      <c r="AH31" s="94">
        <v>3662</v>
      </c>
      <c r="AI31" s="158"/>
      <c r="AJ31" s="158"/>
      <c r="AK31" s="94">
        <v>1955.23</v>
      </c>
      <c r="AL31" s="158"/>
      <c r="AM31" s="158"/>
      <c r="AN31" s="94">
        <f>AE31*1.056</f>
        <v>1974.9840000000002</v>
      </c>
      <c r="AO31" s="158"/>
      <c r="AP31" s="158"/>
      <c r="AQ31" s="94"/>
      <c r="AR31" s="158"/>
      <c r="AS31" s="158"/>
      <c r="AT31" s="94">
        <f>AK31*1.063</f>
        <v>2078.40949</v>
      </c>
      <c r="AU31" s="158"/>
      <c r="AV31" s="158"/>
      <c r="AW31" s="107">
        <f>AQ31*AW$24</f>
        <v>0</v>
      </c>
      <c r="AX31" s="158"/>
      <c r="AY31" s="158"/>
      <c r="AZ31" s="94">
        <f>AT31*1.067</f>
        <v>2217.66292583</v>
      </c>
      <c r="BA31" s="158"/>
      <c r="BB31" s="158"/>
      <c r="BC31" s="107">
        <f>AW31*BC$24</f>
        <v>0</v>
      </c>
      <c r="BD31" s="158"/>
      <c r="BE31" s="158"/>
      <c r="BF31" s="94">
        <f>AZ31*1.067</f>
        <v>2366.24634186061</v>
      </c>
      <c r="BG31" s="158"/>
      <c r="BH31" s="158"/>
      <c r="BI31" s="107">
        <f>BC31*BI$24</f>
        <v>0</v>
      </c>
      <c r="BJ31" s="96">
        <f>BI31*BJ$102/100</f>
        <v>0</v>
      </c>
      <c r="BK31" s="97">
        <f>BI31-BJ31</f>
        <v>0</v>
      </c>
      <c r="BL31" s="94">
        <f>BF31*1.067</f>
        <v>2524.7848467652707</v>
      </c>
      <c r="BM31" s="158"/>
      <c r="BN31" s="158"/>
      <c r="BO31" s="107">
        <f>BI31*BO$24</f>
        <v>0</v>
      </c>
      <c r="BP31" s="96" t="e">
        <f t="shared" si="13"/>
        <v>#VALUE!</v>
      </c>
      <c r="BQ31" s="97" t="e">
        <f>BO31-BP31</f>
        <v>#VALUE!</v>
      </c>
      <c r="BR31" s="158"/>
      <c r="BS31" s="158"/>
      <c r="BT31" s="158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</row>
    <row r="32" spans="3:84" ht="33.75">
      <c r="C32" s="78"/>
      <c r="D32" s="104" t="s">
        <v>66</v>
      </c>
      <c r="E32" s="108" t="s">
        <v>67</v>
      </c>
      <c r="F32" s="106" t="s">
        <v>59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94">
        <v>3732.01</v>
      </c>
      <c r="AF32" s="158"/>
      <c r="AG32" s="158"/>
      <c r="AH32" s="94">
        <v>1513</v>
      </c>
      <c r="AI32" s="158"/>
      <c r="AJ32" s="158"/>
      <c r="AK32" s="94">
        <v>3901.59</v>
      </c>
      <c r="AL32" s="158"/>
      <c r="AM32" s="158"/>
      <c r="AN32" s="94">
        <f>AE32*1.056</f>
        <v>3941.0025600000004</v>
      </c>
      <c r="AO32" s="158"/>
      <c r="AP32" s="158"/>
      <c r="AQ32" s="94"/>
      <c r="AR32" s="158"/>
      <c r="AS32" s="158"/>
      <c r="AT32" s="94">
        <f>AK32*1.063</f>
        <v>4147.39017</v>
      </c>
      <c r="AU32" s="158"/>
      <c r="AV32" s="158"/>
      <c r="AW32" s="107">
        <f>AQ32*AW$24</f>
        <v>0</v>
      </c>
      <c r="AX32" s="158"/>
      <c r="AY32" s="158"/>
      <c r="AZ32" s="94">
        <f>AT32*1.067</f>
        <v>4425.26531139</v>
      </c>
      <c r="BA32" s="158"/>
      <c r="BB32" s="158"/>
      <c r="BC32" s="107">
        <f>AW32*BC$24</f>
        <v>0</v>
      </c>
      <c r="BD32" s="158"/>
      <c r="BE32" s="158"/>
      <c r="BF32" s="94">
        <f>AZ32*1.067</f>
        <v>4721.75808725313</v>
      </c>
      <c r="BG32" s="158"/>
      <c r="BH32" s="158"/>
      <c r="BI32" s="107">
        <f>BC32*BI$24</f>
        <v>0</v>
      </c>
      <c r="BJ32" s="96">
        <f>BI32*BJ$102/100</f>
        <v>0</v>
      </c>
      <c r="BK32" s="97">
        <f>BI32-BJ32</f>
        <v>0</v>
      </c>
      <c r="BL32" s="94">
        <f>BF32*1.067</f>
        <v>5038.115879099089</v>
      </c>
      <c r="BM32" s="158"/>
      <c r="BN32" s="158"/>
      <c r="BO32" s="107">
        <f>BI32*BO$24</f>
        <v>0</v>
      </c>
      <c r="BP32" s="96" t="e">
        <f t="shared" si="13"/>
        <v>#VALUE!</v>
      </c>
      <c r="BQ32" s="97" t="e">
        <f>BO32-BP32</f>
        <v>#VALUE!</v>
      </c>
      <c r="BR32" s="158"/>
      <c r="BS32" s="158"/>
      <c r="BT32" s="158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</row>
    <row r="33" spans="3:84" ht="22.5">
      <c r="C33" s="78"/>
      <c r="D33" s="104" t="s">
        <v>68</v>
      </c>
      <c r="E33" s="105" t="s">
        <v>69</v>
      </c>
      <c r="F33" s="106" t="s">
        <v>59</v>
      </c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95">
        <f>'[1]П1.16'!AE56-SUM('[1]П1.16'!AE50:AE52)</f>
        <v>2049.28662204</v>
      </c>
      <c r="AF33" s="158"/>
      <c r="AG33" s="158"/>
      <c r="AH33" s="95">
        <f>'[1]П1.16'!AH56-SUM('[1]П1.16'!AH50:AH52)</f>
        <v>2494.5433758000004</v>
      </c>
      <c r="AI33" s="158"/>
      <c r="AJ33" s="158"/>
      <c r="AK33" s="95">
        <f>'[1]П1.16'!AK56-SUM('[1]П1.16'!AK50:AK52)</f>
        <v>2142.5741568</v>
      </c>
      <c r="AL33" s="158"/>
      <c r="AM33" s="158"/>
      <c r="AN33" s="95">
        <f>'[1]П1.16'!AN56-SUM('[1]П1.16'!AN50:AN52)</f>
        <v>2494.9995839999997</v>
      </c>
      <c r="AO33" s="158"/>
      <c r="AP33" s="158"/>
      <c r="AQ33" s="95">
        <f>'[1]П1.16'!AQ56-SUM('[1]П1.16'!AQ50:AQ52)</f>
        <v>0</v>
      </c>
      <c r="AR33" s="158"/>
      <c r="AS33" s="158"/>
      <c r="AT33" s="95">
        <f>'[1]П1.16'!AT56-SUM('[1]П1.16'!AT50:AT52)</f>
        <v>2652.1899465599995</v>
      </c>
      <c r="AU33" s="158"/>
      <c r="AV33" s="158"/>
      <c r="AW33" s="107">
        <f>AK30*AQ$24</f>
        <v>0</v>
      </c>
      <c r="AX33" s="110"/>
      <c r="AY33" s="110"/>
      <c r="AZ33" s="94"/>
      <c r="BA33" s="158"/>
      <c r="BB33" s="158"/>
      <c r="BC33" s="107">
        <f>AQ30*AW$24</f>
        <v>0</v>
      </c>
      <c r="BD33" s="110"/>
      <c r="BE33" s="110"/>
      <c r="BF33" s="94"/>
      <c r="BG33" s="158"/>
      <c r="BH33" s="158"/>
      <c r="BI33" s="107">
        <f>BC33*BI$24</f>
        <v>0</v>
      </c>
      <c r="BJ33" s="107">
        <f>BI33*BJ$102/100</f>
        <v>0</v>
      </c>
      <c r="BK33" s="107">
        <f>BI33*BK$102/100</f>
        <v>0</v>
      </c>
      <c r="BL33" s="94"/>
      <c r="BM33" s="158"/>
      <c r="BN33" s="158"/>
      <c r="BO33" s="107">
        <f>BI33*BO$24</f>
        <v>0</v>
      </c>
      <c r="BP33" s="107" t="e">
        <f>BO33*BP$102/100</f>
        <v>#VALUE!</v>
      </c>
      <c r="BQ33" s="107" t="e">
        <f>BO33*BQ$102/100</f>
        <v>#VALUE!</v>
      </c>
      <c r="BR33" s="158"/>
      <c r="BS33" s="158"/>
      <c r="BT33" s="158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</row>
    <row r="34" spans="3:84" ht="11.25">
      <c r="C34" s="78"/>
      <c r="D34" s="104" t="s">
        <v>70</v>
      </c>
      <c r="E34" s="105" t="s">
        <v>71</v>
      </c>
      <c r="F34" s="106" t="s">
        <v>59</v>
      </c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7">
        <f>AE35+AE36</f>
        <v>0</v>
      </c>
      <c r="AF34" s="158"/>
      <c r="AG34" s="158"/>
      <c r="AH34" s="107">
        <f>AH35+AH36</f>
        <v>100</v>
      </c>
      <c r="AI34" s="158"/>
      <c r="AJ34" s="158"/>
      <c r="AK34" s="107">
        <f>AK35+AK36</f>
        <v>0</v>
      </c>
      <c r="AL34" s="158"/>
      <c r="AM34" s="158"/>
      <c r="AN34" s="107">
        <f>AN35+AN36</f>
        <v>0</v>
      </c>
      <c r="AO34" s="158"/>
      <c r="AP34" s="158"/>
      <c r="AQ34" s="107">
        <f>AQ35+AQ36</f>
        <v>0</v>
      </c>
      <c r="AR34" s="158"/>
      <c r="AS34" s="158"/>
      <c r="AT34" s="107">
        <f>AT35+AT36</f>
        <v>0</v>
      </c>
      <c r="AU34" s="158"/>
      <c r="AV34" s="158"/>
      <c r="AW34" s="107">
        <f>AW35+AW36</f>
        <v>0</v>
      </c>
      <c r="AX34" s="158"/>
      <c r="AY34" s="158"/>
      <c r="AZ34" s="107">
        <f>AZ35+AZ36</f>
        <v>0</v>
      </c>
      <c r="BA34" s="158"/>
      <c r="BB34" s="158"/>
      <c r="BC34" s="107">
        <f>BC35+BC36</f>
        <v>0</v>
      </c>
      <c r="BD34" s="158"/>
      <c r="BE34" s="158"/>
      <c r="BF34" s="107">
        <f>BF35+BF36</f>
        <v>0</v>
      </c>
      <c r="BG34" s="158"/>
      <c r="BH34" s="158"/>
      <c r="BI34" s="107">
        <f>BI35+BI36</f>
        <v>0</v>
      </c>
      <c r="BJ34" s="107">
        <f>BJ35+BJ36</f>
        <v>0</v>
      </c>
      <c r="BK34" s="107">
        <f>BK35+BK36</f>
        <v>0</v>
      </c>
      <c r="BL34" s="107">
        <f>BL35+BL36</f>
        <v>0</v>
      </c>
      <c r="BM34" s="158"/>
      <c r="BN34" s="158"/>
      <c r="BO34" s="107">
        <f>BO35+BO36</f>
        <v>0</v>
      </c>
      <c r="BP34" s="107" t="e">
        <f>BP35+BP36</f>
        <v>#VALUE!</v>
      </c>
      <c r="BQ34" s="107" t="e">
        <f>BQ35+BQ36</f>
        <v>#VALUE!</v>
      </c>
      <c r="BR34" s="158"/>
      <c r="BS34" s="158"/>
      <c r="BT34" s="158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</row>
    <row r="35" spans="3:84" ht="11.25">
      <c r="C35" s="78"/>
      <c r="D35" s="104" t="s">
        <v>72</v>
      </c>
      <c r="E35" s="111" t="s">
        <v>73</v>
      </c>
      <c r="F35" s="106" t="s">
        <v>59</v>
      </c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94"/>
      <c r="AF35" s="158"/>
      <c r="AG35" s="158"/>
      <c r="AH35" s="94"/>
      <c r="AI35" s="158"/>
      <c r="AJ35" s="158"/>
      <c r="AK35" s="94"/>
      <c r="AL35" s="158"/>
      <c r="AM35" s="158"/>
      <c r="AN35" s="94"/>
      <c r="AO35" s="158"/>
      <c r="AP35" s="158"/>
      <c r="AQ35" s="94"/>
      <c r="AR35" s="158"/>
      <c r="AS35" s="158"/>
      <c r="AT35" s="94"/>
      <c r="AU35" s="158"/>
      <c r="AV35" s="158"/>
      <c r="AW35" s="107">
        <f>AQ35*AW$24</f>
        <v>0</v>
      </c>
      <c r="AX35" s="158"/>
      <c r="AY35" s="158"/>
      <c r="AZ35" s="94"/>
      <c r="BA35" s="158"/>
      <c r="BB35" s="158"/>
      <c r="BC35" s="107">
        <f>AW35*BC$24</f>
        <v>0</v>
      </c>
      <c r="BD35" s="158"/>
      <c r="BE35" s="158"/>
      <c r="BF35" s="94"/>
      <c r="BG35" s="158"/>
      <c r="BH35" s="158"/>
      <c r="BI35" s="107">
        <f>BC35*BI$24</f>
        <v>0</v>
      </c>
      <c r="BJ35" s="96">
        <f>BI35*BJ$102/100</f>
        <v>0</v>
      </c>
      <c r="BK35" s="97">
        <f>BI35-BJ35</f>
        <v>0</v>
      </c>
      <c r="BL35" s="94"/>
      <c r="BM35" s="158"/>
      <c r="BN35" s="158"/>
      <c r="BO35" s="107">
        <f>BI35*BO$24</f>
        <v>0</v>
      </c>
      <c r="BP35" s="96" t="e">
        <f t="shared" si="13"/>
        <v>#VALUE!</v>
      </c>
      <c r="BQ35" s="97" t="e">
        <f>BO35-BP35</f>
        <v>#VALUE!</v>
      </c>
      <c r="BR35" s="158"/>
      <c r="BS35" s="158"/>
      <c r="BT35" s="158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</row>
    <row r="36" spans="3:84" ht="11.25">
      <c r="C36" s="78"/>
      <c r="D36" s="104" t="s">
        <v>74</v>
      </c>
      <c r="E36" s="108" t="s">
        <v>75</v>
      </c>
      <c r="F36" s="106" t="s">
        <v>59</v>
      </c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7">
        <f>SUM(AE37:AE52)</f>
        <v>0</v>
      </c>
      <c r="AF36" s="158"/>
      <c r="AG36" s="158"/>
      <c r="AH36" s="107">
        <f>SUM(AH37:AH52)</f>
        <v>100</v>
      </c>
      <c r="AI36" s="158"/>
      <c r="AJ36" s="158"/>
      <c r="AK36" s="107">
        <f>SUM(AK37:AK52)</f>
        <v>0</v>
      </c>
      <c r="AL36" s="158"/>
      <c r="AM36" s="158"/>
      <c r="AN36" s="107">
        <f>SUM(AN37:AN52)</f>
        <v>0</v>
      </c>
      <c r="AO36" s="158"/>
      <c r="AP36" s="158"/>
      <c r="AQ36" s="107">
        <f>SUM(AQ37:AQ52)</f>
        <v>0</v>
      </c>
      <c r="AR36" s="158"/>
      <c r="AS36" s="158"/>
      <c r="AT36" s="107">
        <f>SUM(AT37:AT52)</f>
        <v>0</v>
      </c>
      <c r="AU36" s="158"/>
      <c r="AV36" s="158"/>
      <c r="AW36" s="107">
        <f>SUM(AW37:AW52)</f>
        <v>0</v>
      </c>
      <c r="AX36" s="158"/>
      <c r="AY36" s="158"/>
      <c r="AZ36" s="107">
        <f>SUM(AZ37:AZ52)</f>
        <v>0</v>
      </c>
      <c r="BA36" s="158"/>
      <c r="BB36" s="158"/>
      <c r="BC36" s="107">
        <f>SUM(BC37:BC52)</f>
        <v>0</v>
      </c>
      <c r="BD36" s="158"/>
      <c r="BE36" s="158"/>
      <c r="BF36" s="107">
        <f>SUM(BF37:BF52)</f>
        <v>0</v>
      </c>
      <c r="BG36" s="158"/>
      <c r="BH36" s="158"/>
      <c r="BI36" s="107">
        <f>SUM(BI37:BI52)</f>
        <v>0</v>
      </c>
      <c r="BJ36" s="107">
        <f>SUM(BJ37:BJ52)</f>
        <v>0</v>
      </c>
      <c r="BK36" s="107">
        <f>SUM(BK37:BK52)</f>
        <v>0</v>
      </c>
      <c r="BL36" s="107">
        <f>SUM(BL37:BL52)</f>
        <v>0</v>
      </c>
      <c r="BM36" s="158"/>
      <c r="BN36" s="158"/>
      <c r="BO36" s="107">
        <f>SUM(BO37:BO52)</f>
        <v>0</v>
      </c>
      <c r="BP36" s="107" t="e">
        <f>SUM(BP37:BP52)</f>
        <v>#VALUE!</v>
      </c>
      <c r="BQ36" s="107" t="e">
        <f>SUM(BQ37:BQ52)</f>
        <v>#VALUE!</v>
      </c>
      <c r="BR36" s="158"/>
      <c r="BS36" s="158"/>
      <c r="BT36" s="158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</row>
    <row r="37" spans="3:84" ht="11.25">
      <c r="C37" s="78"/>
      <c r="D37" s="104" t="s">
        <v>76</v>
      </c>
      <c r="E37" s="112" t="s">
        <v>77</v>
      </c>
      <c r="F37" s="113" t="s">
        <v>59</v>
      </c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94"/>
      <c r="AF37" s="158"/>
      <c r="AG37" s="158"/>
      <c r="AH37" s="94"/>
      <c r="AI37" s="158"/>
      <c r="AJ37" s="158"/>
      <c r="AK37" s="94"/>
      <c r="AL37" s="158"/>
      <c r="AM37" s="158"/>
      <c r="AN37" s="94"/>
      <c r="AO37" s="158"/>
      <c r="AP37" s="158"/>
      <c r="AQ37" s="94"/>
      <c r="AR37" s="158"/>
      <c r="AS37" s="158"/>
      <c r="AT37" s="94"/>
      <c r="AU37" s="158"/>
      <c r="AV37" s="158"/>
      <c r="AW37" s="107">
        <f aca="true" t="shared" si="14" ref="AW37:AW51">AQ37*AW$24</f>
        <v>0</v>
      </c>
      <c r="AX37" s="158"/>
      <c r="AY37" s="158"/>
      <c r="AZ37" s="94"/>
      <c r="BA37" s="158"/>
      <c r="BB37" s="158"/>
      <c r="BC37" s="107">
        <f aca="true" t="shared" si="15" ref="BC37:BC51">AW37*BC$24</f>
        <v>0</v>
      </c>
      <c r="BD37" s="158"/>
      <c r="BE37" s="158"/>
      <c r="BF37" s="94"/>
      <c r="BG37" s="158"/>
      <c r="BH37" s="158"/>
      <c r="BI37" s="107">
        <f aca="true" t="shared" si="16" ref="BI37:BI51">BC37*BI$24</f>
        <v>0</v>
      </c>
      <c r="BJ37" s="96">
        <f aca="true" t="shared" si="17" ref="BJ37:BJ52">BI37*BJ$102/100</f>
        <v>0</v>
      </c>
      <c r="BK37" s="97">
        <f aca="true" t="shared" si="18" ref="BK37:BK52">BI37-BJ37</f>
        <v>0</v>
      </c>
      <c r="BL37" s="94"/>
      <c r="BM37" s="158"/>
      <c r="BN37" s="158"/>
      <c r="BO37" s="107">
        <f aca="true" t="shared" si="19" ref="BO37:BO51">BI37*BO$24</f>
        <v>0</v>
      </c>
      <c r="BP37" s="96" t="e">
        <f t="shared" si="13"/>
        <v>#VALUE!</v>
      </c>
      <c r="BQ37" s="97" t="e">
        <f aca="true" t="shared" si="20" ref="BQ37:BQ52">BO37-BP37</f>
        <v>#VALUE!</v>
      </c>
      <c r="BR37" s="158"/>
      <c r="BS37" s="158"/>
      <c r="BT37" s="158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</row>
    <row r="38" spans="3:84" ht="11.25">
      <c r="C38" s="78"/>
      <c r="D38" s="104" t="s">
        <v>78</v>
      </c>
      <c r="E38" s="112" t="s">
        <v>79</v>
      </c>
      <c r="F38" s="113" t="s">
        <v>59</v>
      </c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94"/>
      <c r="AF38" s="158"/>
      <c r="AG38" s="158"/>
      <c r="AH38" s="94"/>
      <c r="AI38" s="158"/>
      <c r="AJ38" s="158"/>
      <c r="AK38" s="94"/>
      <c r="AL38" s="158"/>
      <c r="AM38" s="158"/>
      <c r="AN38" s="94"/>
      <c r="AO38" s="158"/>
      <c r="AP38" s="158"/>
      <c r="AQ38" s="94"/>
      <c r="AR38" s="158"/>
      <c r="AS38" s="158"/>
      <c r="AT38" s="94"/>
      <c r="AU38" s="158"/>
      <c r="AV38" s="158"/>
      <c r="AW38" s="107">
        <f t="shared" si="14"/>
        <v>0</v>
      </c>
      <c r="AX38" s="158"/>
      <c r="AY38" s="158"/>
      <c r="AZ38" s="94"/>
      <c r="BA38" s="158"/>
      <c r="BB38" s="158"/>
      <c r="BC38" s="107">
        <f t="shared" si="15"/>
        <v>0</v>
      </c>
      <c r="BD38" s="158"/>
      <c r="BE38" s="158"/>
      <c r="BF38" s="94"/>
      <c r="BG38" s="158"/>
      <c r="BH38" s="158"/>
      <c r="BI38" s="107">
        <f t="shared" si="16"/>
        <v>0</v>
      </c>
      <c r="BJ38" s="96">
        <f t="shared" si="17"/>
        <v>0</v>
      </c>
      <c r="BK38" s="97">
        <f t="shared" si="18"/>
        <v>0</v>
      </c>
      <c r="BL38" s="94"/>
      <c r="BM38" s="158"/>
      <c r="BN38" s="158"/>
      <c r="BO38" s="107">
        <f t="shared" si="19"/>
        <v>0</v>
      </c>
      <c r="BP38" s="96" t="e">
        <f t="shared" si="13"/>
        <v>#VALUE!</v>
      </c>
      <c r="BQ38" s="97" t="e">
        <f t="shared" si="20"/>
        <v>#VALUE!</v>
      </c>
      <c r="BR38" s="158"/>
      <c r="BS38" s="158"/>
      <c r="BT38" s="158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</row>
    <row r="39" spans="3:84" ht="11.25">
      <c r="C39" s="78"/>
      <c r="D39" s="104" t="s">
        <v>80</v>
      </c>
      <c r="E39" s="112" t="s">
        <v>81</v>
      </c>
      <c r="F39" s="113" t="s">
        <v>59</v>
      </c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94"/>
      <c r="AF39" s="158"/>
      <c r="AG39" s="158"/>
      <c r="AH39" s="94"/>
      <c r="AI39" s="158"/>
      <c r="AJ39" s="158"/>
      <c r="AK39" s="94"/>
      <c r="AL39" s="158"/>
      <c r="AM39" s="158"/>
      <c r="AN39" s="94"/>
      <c r="AO39" s="158"/>
      <c r="AP39" s="158"/>
      <c r="AQ39" s="94"/>
      <c r="AR39" s="158"/>
      <c r="AS39" s="158"/>
      <c r="AT39" s="94"/>
      <c r="AU39" s="158"/>
      <c r="AV39" s="158"/>
      <c r="AW39" s="107">
        <f t="shared" si="14"/>
        <v>0</v>
      </c>
      <c r="AX39" s="158"/>
      <c r="AY39" s="158"/>
      <c r="AZ39" s="94"/>
      <c r="BA39" s="158"/>
      <c r="BB39" s="158"/>
      <c r="BC39" s="107">
        <f t="shared" si="15"/>
        <v>0</v>
      </c>
      <c r="BD39" s="158"/>
      <c r="BE39" s="158"/>
      <c r="BF39" s="94"/>
      <c r="BG39" s="158"/>
      <c r="BH39" s="158"/>
      <c r="BI39" s="107">
        <f t="shared" si="16"/>
        <v>0</v>
      </c>
      <c r="BJ39" s="96">
        <f t="shared" si="17"/>
        <v>0</v>
      </c>
      <c r="BK39" s="97">
        <f t="shared" si="18"/>
        <v>0</v>
      </c>
      <c r="BL39" s="94"/>
      <c r="BM39" s="158"/>
      <c r="BN39" s="158"/>
      <c r="BO39" s="107">
        <f t="shared" si="19"/>
        <v>0</v>
      </c>
      <c r="BP39" s="96" t="e">
        <f t="shared" si="13"/>
        <v>#VALUE!</v>
      </c>
      <c r="BQ39" s="97" t="e">
        <f t="shared" si="20"/>
        <v>#VALUE!</v>
      </c>
      <c r="BR39" s="158"/>
      <c r="BS39" s="158"/>
      <c r="BT39" s="158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</row>
    <row r="40" spans="3:84" ht="11.25">
      <c r="C40" s="78"/>
      <c r="D40" s="104" t="s">
        <v>82</v>
      </c>
      <c r="E40" s="112" t="s">
        <v>83</v>
      </c>
      <c r="F40" s="113" t="s">
        <v>59</v>
      </c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94"/>
      <c r="AF40" s="158"/>
      <c r="AG40" s="158"/>
      <c r="AH40" s="94"/>
      <c r="AI40" s="158"/>
      <c r="AJ40" s="158"/>
      <c r="AK40" s="94"/>
      <c r="AL40" s="158"/>
      <c r="AM40" s="158"/>
      <c r="AN40" s="94"/>
      <c r="AO40" s="158"/>
      <c r="AP40" s="158"/>
      <c r="AQ40" s="94"/>
      <c r="AR40" s="158"/>
      <c r="AS40" s="158"/>
      <c r="AT40" s="94"/>
      <c r="AU40" s="158"/>
      <c r="AV40" s="158"/>
      <c r="AW40" s="107">
        <f t="shared" si="14"/>
        <v>0</v>
      </c>
      <c r="AX40" s="158"/>
      <c r="AY40" s="158"/>
      <c r="AZ40" s="94"/>
      <c r="BA40" s="158"/>
      <c r="BB40" s="158"/>
      <c r="BC40" s="107">
        <f t="shared" si="15"/>
        <v>0</v>
      </c>
      <c r="BD40" s="158"/>
      <c r="BE40" s="158"/>
      <c r="BF40" s="94"/>
      <c r="BG40" s="158"/>
      <c r="BH40" s="158"/>
      <c r="BI40" s="107">
        <f t="shared" si="16"/>
        <v>0</v>
      </c>
      <c r="BJ40" s="96">
        <f t="shared" si="17"/>
        <v>0</v>
      </c>
      <c r="BK40" s="97">
        <f t="shared" si="18"/>
        <v>0</v>
      </c>
      <c r="BL40" s="94"/>
      <c r="BM40" s="158"/>
      <c r="BN40" s="158"/>
      <c r="BO40" s="107">
        <f t="shared" si="19"/>
        <v>0</v>
      </c>
      <c r="BP40" s="96" t="e">
        <f t="shared" si="13"/>
        <v>#VALUE!</v>
      </c>
      <c r="BQ40" s="97" t="e">
        <f t="shared" si="20"/>
        <v>#VALUE!</v>
      </c>
      <c r="BR40" s="158"/>
      <c r="BS40" s="158"/>
      <c r="BT40" s="158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</row>
    <row r="41" spans="3:84" ht="11.25">
      <c r="C41" s="78"/>
      <c r="D41" s="104" t="s">
        <v>84</v>
      </c>
      <c r="E41" s="112" t="s">
        <v>85</v>
      </c>
      <c r="F41" s="113" t="s">
        <v>59</v>
      </c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94"/>
      <c r="AF41" s="158"/>
      <c r="AG41" s="158"/>
      <c r="AH41" s="94"/>
      <c r="AI41" s="158"/>
      <c r="AJ41" s="158"/>
      <c r="AK41" s="94"/>
      <c r="AL41" s="158"/>
      <c r="AM41" s="158"/>
      <c r="AN41" s="94"/>
      <c r="AO41" s="158"/>
      <c r="AP41" s="158"/>
      <c r="AQ41" s="94"/>
      <c r="AR41" s="158"/>
      <c r="AS41" s="158"/>
      <c r="AT41" s="94"/>
      <c r="AU41" s="158"/>
      <c r="AV41" s="158"/>
      <c r="AW41" s="107">
        <f t="shared" si="14"/>
        <v>0</v>
      </c>
      <c r="AX41" s="158"/>
      <c r="AY41" s="158"/>
      <c r="AZ41" s="94"/>
      <c r="BA41" s="158"/>
      <c r="BB41" s="158"/>
      <c r="BC41" s="107">
        <f t="shared" si="15"/>
        <v>0</v>
      </c>
      <c r="BD41" s="158"/>
      <c r="BE41" s="158"/>
      <c r="BF41" s="94"/>
      <c r="BG41" s="158"/>
      <c r="BH41" s="158"/>
      <c r="BI41" s="107">
        <f t="shared" si="16"/>
        <v>0</v>
      </c>
      <c r="BJ41" s="96">
        <f t="shared" si="17"/>
        <v>0</v>
      </c>
      <c r="BK41" s="97">
        <f t="shared" si="18"/>
        <v>0</v>
      </c>
      <c r="BL41" s="94"/>
      <c r="BM41" s="158"/>
      <c r="BN41" s="158"/>
      <c r="BO41" s="107">
        <f t="shared" si="19"/>
        <v>0</v>
      </c>
      <c r="BP41" s="96" t="e">
        <f t="shared" si="13"/>
        <v>#VALUE!</v>
      </c>
      <c r="BQ41" s="97" t="e">
        <f t="shared" si="20"/>
        <v>#VALUE!</v>
      </c>
      <c r="BR41" s="158"/>
      <c r="BS41" s="158"/>
      <c r="BT41" s="158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</row>
    <row r="42" spans="3:84" ht="11.25">
      <c r="C42" s="78"/>
      <c r="D42" s="104" t="s">
        <v>86</v>
      </c>
      <c r="E42" s="112" t="s">
        <v>87</v>
      </c>
      <c r="F42" s="113" t="s">
        <v>59</v>
      </c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94"/>
      <c r="AF42" s="158"/>
      <c r="AG42" s="158"/>
      <c r="AH42" s="94"/>
      <c r="AI42" s="158"/>
      <c r="AJ42" s="158"/>
      <c r="AK42" s="94"/>
      <c r="AL42" s="158"/>
      <c r="AM42" s="158"/>
      <c r="AN42" s="94"/>
      <c r="AO42" s="158"/>
      <c r="AP42" s="158"/>
      <c r="AQ42" s="94"/>
      <c r="AR42" s="158"/>
      <c r="AS42" s="158"/>
      <c r="AT42" s="94"/>
      <c r="AU42" s="158"/>
      <c r="AV42" s="158"/>
      <c r="AW42" s="107">
        <f t="shared" si="14"/>
        <v>0</v>
      </c>
      <c r="AX42" s="158"/>
      <c r="AY42" s="158"/>
      <c r="AZ42" s="94"/>
      <c r="BA42" s="158"/>
      <c r="BB42" s="158"/>
      <c r="BC42" s="107">
        <f t="shared" si="15"/>
        <v>0</v>
      </c>
      <c r="BD42" s="158"/>
      <c r="BE42" s="158"/>
      <c r="BF42" s="94"/>
      <c r="BG42" s="158"/>
      <c r="BH42" s="158"/>
      <c r="BI42" s="107">
        <f t="shared" si="16"/>
        <v>0</v>
      </c>
      <c r="BJ42" s="96">
        <f t="shared" si="17"/>
        <v>0</v>
      </c>
      <c r="BK42" s="97">
        <f t="shared" si="18"/>
        <v>0</v>
      </c>
      <c r="BL42" s="94"/>
      <c r="BM42" s="158"/>
      <c r="BN42" s="158"/>
      <c r="BO42" s="107">
        <f t="shared" si="19"/>
        <v>0</v>
      </c>
      <c r="BP42" s="96" t="e">
        <f t="shared" si="13"/>
        <v>#VALUE!</v>
      </c>
      <c r="BQ42" s="97" t="e">
        <f t="shared" si="20"/>
        <v>#VALUE!</v>
      </c>
      <c r="BR42" s="158"/>
      <c r="BS42" s="158"/>
      <c r="BT42" s="158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</row>
    <row r="43" spans="3:84" ht="11.25">
      <c r="C43" s="78"/>
      <c r="D43" s="104" t="s">
        <v>88</v>
      </c>
      <c r="E43" s="112" t="s">
        <v>89</v>
      </c>
      <c r="F43" s="113" t="s">
        <v>59</v>
      </c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94"/>
      <c r="AF43" s="158"/>
      <c r="AG43" s="158"/>
      <c r="AH43" s="94">
        <v>100</v>
      </c>
      <c r="AI43" s="158"/>
      <c r="AJ43" s="158"/>
      <c r="AK43" s="94"/>
      <c r="AL43" s="158"/>
      <c r="AM43" s="158"/>
      <c r="AN43" s="94"/>
      <c r="AO43" s="158"/>
      <c r="AP43" s="158"/>
      <c r="AQ43" s="94"/>
      <c r="AR43" s="158"/>
      <c r="AS43" s="158"/>
      <c r="AT43" s="94"/>
      <c r="AU43" s="158"/>
      <c r="AV43" s="158"/>
      <c r="AW43" s="107">
        <f t="shared" si="14"/>
        <v>0</v>
      </c>
      <c r="AX43" s="158"/>
      <c r="AY43" s="158"/>
      <c r="AZ43" s="94"/>
      <c r="BA43" s="158"/>
      <c r="BB43" s="158"/>
      <c r="BC43" s="107">
        <f t="shared" si="15"/>
        <v>0</v>
      </c>
      <c r="BD43" s="158"/>
      <c r="BE43" s="158"/>
      <c r="BF43" s="94"/>
      <c r="BG43" s="158"/>
      <c r="BH43" s="158"/>
      <c r="BI43" s="107">
        <f t="shared" si="16"/>
        <v>0</v>
      </c>
      <c r="BJ43" s="96">
        <f t="shared" si="17"/>
        <v>0</v>
      </c>
      <c r="BK43" s="97">
        <f t="shared" si="18"/>
        <v>0</v>
      </c>
      <c r="BL43" s="94"/>
      <c r="BM43" s="158"/>
      <c r="BN43" s="158"/>
      <c r="BO43" s="107">
        <f t="shared" si="19"/>
        <v>0</v>
      </c>
      <c r="BP43" s="96" t="e">
        <f t="shared" si="13"/>
        <v>#VALUE!</v>
      </c>
      <c r="BQ43" s="97" t="e">
        <f t="shared" si="20"/>
        <v>#VALUE!</v>
      </c>
      <c r="BR43" s="158"/>
      <c r="BS43" s="158"/>
      <c r="BT43" s="158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</row>
    <row r="44" spans="3:84" ht="11.25">
      <c r="C44" s="78"/>
      <c r="D44" s="104" t="s">
        <v>90</v>
      </c>
      <c r="E44" s="112" t="s">
        <v>91</v>
      </c>
      <c r="F44" s="113" t="s">
        <v>59</v>
      </c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94"/>
      <c r="AF44" s="158"/>
      <c r="AG44" s="158"/>
      <c r="AH44" s="94"/>
      <c r="AI44" s="158"/>
      <c r="AJ44" s="158"/>
      <c r="AK44" s="94"/>
      <c r="AL44" s="158"/>
      <c r="AM44" s="158"/>
      <c r="AN44" s="94"/>
      <c r="AO44" s="158"/>
      <c r="AP44" s="158"/>
      <c r="AQ44" s="94"/>
      <c r="AR44" s="158"/>
      <c r="AS44" s="158"/>
      <c r="AT44" s="94"/>
      <c r="AU44" s="158"/>
      <c r="AV44" s="158"/>
      <c r="AW44" s="107">
        <f t="shared" si="14"/>
        <v>0</v>
      </c>
      <c r="AX44" s="158"/>
      <c r="AY44" s="158"/>
      <c r="AZ44" s="94"/>
      <c r="BA44" s="158"/>
      <c r="BB44" s="158"/>
      <c r="BC44" s="107">
        <f t="shared" si="15"/>
        <v>0</v>
      </c>
      <c r="BD44" s="158"/>
      <c r="BE44" s="158"/>
      <c r="BF44" s="94"/>
      <c r="BG44" s="158"/>
      <c r="BH44" s="158"/>
      <c r="BI44" s="107">
        <f t="shared" si="16"/>
        <v>0</v>
      </c>
      <c r="BJ44" s="96">
        <f t="shared" si="17"/>
        <v>0</v>
      </c>
      <c r="BK44" s="97">
        <f t="shared" si="18"/>
        <v>0</v>
      </c>
      <c r="BL44" s="94"/>
      <c r="BM44" s="158"/>
      <c r="BN44" s="158"/>
      <c r="BO44" s="107">
        <f t="shared" si="19"/>
        <v>0</v>
      </c>
      <c r="BP44" s="96" t="e">
        <f t="shared" si="13"/>
        <v>#VALUE!</v>
      </c>
      <c r="BQ44" s="97" t="e">
        <f t="shared" si="20"/>
        <v>#VALUE!</v>
      </c>
      <c r="BR44" s="158"/>
      <c r="BS44" s="158"/>
      <c r="BT44" s="158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</row>
    <row r="45" spans="3:84" ht="11.25">
      <c r="C45" s="78"/>
      <c r="D45" s="104" t="s">
        <v>92</v>
      </c>
      <c r="E45" s="112" t="s">
        <v>93</v>
      </c>
      <c r="F45" s="113" t="s">
        <v>59</v>
      </c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94"/>
      <c r="AF45" s="158"/>
      <c r="AG45" s="158"/>
      <c r="AH45" s="94"/>
      <c r="AI45" s="158"/>
      <c r="AJ45" s="158"/>
      <c r="AK45" s="94"/>
      <c r="AL45" s="158"/>
      <c r="AM45" s="158"/>
      <c r="AN45" s="94"/>
      <c r="AO45" s="158"/>
      <c r="AP45" s="158"/>
      <c r="AQ45" s="94"/>
      <c r="AR45" s="158"/>
      <c r="AS45" s="158"/>
      <c r="AT45" s="94"/>
      <c r="AU45" s="158"/>
      <c r="AV45" s="158"/>
      <c r="AW45" s="107">
        <f t="shared" si="14"/>
        <v>0</v>
      </c>
      <c r="AX45" s="158"/>
      <c r="AY45" s="158"/>
      <c r="AZ45" s="94"/>
      <c r="BA45" s="158"/>
      <c r="BB45" s="158"/>
      <c r="BC45" s="107">
        <f t="shared" si="15"/>
        <v>0</v>
      </c>
      <c r="BD45" s="158"/>
      <c r="BE45" s="158"/>
      <c r="BF45" s="94"/>
      <c r="BG45" s="158"/>
      <c r="BH45" s="158"/>
      <c r="BI45" s="107">
        <f t="shared" si="16"/>
        <v>0</v>
      </c>
      <c r="BJ45" s="96">
        <f t="shared" si="17"/>
        <v>0</v>
      </c>
      <c r="BK45" s="97">
        <f t="shared" si="18"/>
        <v>0</v>
      </c>
      <c r="BL45" s="94"/>
      <c r="BM45" s="158"/>
      <c r="BN45" s="158"/>
      <c r="BO45" s="107">
        <f t="shared" si="19"/>
        <v>0</v>
      </c>
      <c r="BP45" s="96" t="e">
        <f t="shared" si="13"/>
        <v>#VALUE!</v>
      </c>
      <c r="BQ45" s="97" t="e">
        <f t="shared" si="20"/>
        <v>#VALUE!</v>
      </c>
      <c r="BR45" s="158"/>
      <c r="BS45" s="158"/>
      <c r="BT45" s="158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</row>
    <row r="46" spans="3:84" ht="22.5">
      <c r="C46" s="78"/>
      <c r="D46" s="104" t="s">
        <v>94</v>
      </c>
      <c r="E46" s="112" t="s">
        <v>95</v>
      </c>
      <c r="F46" s="113" t="s">
        <v>59</v>
      </c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94"/>
      <c r="AF46" s="158"/>
      <c r="AG46" s="158"/>
      <c r="AH46" s="94"/>
      <c r="AI46" s="158"/>
      <c r="AJ46" s="158"/>
      <c r="AK46" s="94"/>
      <c r="AL46" s="158"/>
      <c r="AM46" s="158"/>
      <c r="AN46" s="94"/>
      <c r="AO46" s="158"/>
      <c r="AP46" s="158"/>
      <c r="AQ46" s="94"/>
      <c r="AR46" s="158"/>
      <c r="AS46" s="158"/>
      <c r="AT46" s="94"/>
      <c r="AU46" s="158"/>
      <c r="AV46" s="158"/>
      <c r="AW46" s="107">
        <f t="shared" si="14"/>
        <v>0</v>
      </c>
      <c r="AX46" s="158"/>
      <c r="AY46" s="158"/>
      <c r="AZ46" s="94"/>
      <c r="BA46" s="158"/>
      <c r="BB46" s="158"/>
      <c r="BC46" s="107">
        <f t="shared" si="15"/>
        <v>0</v>
      </c>
      <c r="BD46" s="158"/>
      <c r="BE46" s="158"/>
      <c r="BF46" s="94"/>
      <c r="BG46" s="158"/>
      <c r="BH46" s="158"/>
      <c r="BI46" s="107">
        <f t="shared" si="16"/>
        <v>0</v>
      </c>
      <c r="BJ46" s="96">
        <f t="shared" si="17"/>
        <v>0</v>
      </c>
      <c r="BK46" s="97">
        <f t="shared" si="18"/>
        <v>0</v>
      </c>
      <c r="BL46" s="94"/>
      <c r="BM46" s="158"/>
      <c r="BN46" s="158"/>
      <c r="BO46" s="107">
        <f t="shared" si="19"/>
        <v>0</v>
      </c>
      <c r="BP46" s="96" t="e">
        <f t="shared" si="13"/>
        <v>#VALUE!</v>
      </c>
      <c r="BQ46" s="97" t="e">
        <f t="shared" si="20"/>
        <v>#VALUE!</v>
      </c>
      <c r="BR46" s="158"/>
      <c r="BS46" s="158"/>
      <c r="BT46" s="158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</row>
    <row r="47" spans="3:84" ht="11.25">
      <c r="C47" s="78"/>
      <c r="D47" s="104" t="s">
        <v>96</v>
      </c>
      <c r="E47" s="112" t="s">
        <v>97</v>
      </c>
      <c r="F47" s="113" t="s">
        <v>59</v>
      </c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94"/>
      <c r="AF47" s="158"/>
      <c r="AG47" s="158"/>
      <c r="AH47" s="94"/>
      <c r="AI47" s="158"/>
      <c r="AJ47" s="158"/>
      <c r="AK47" s="94"/>
      <c r="AL47" s="158"/>
      <c r="AM47" s="158"/>
      <c r="AN47" s="94"/>
      <c r="AO47" s="158"/>
      <c r="AP47" s="158"/>
      <c r="AQ47" s="94"/>
      <c r="AR47" s="158"/>
      <c r="AS47" s="158"/>
      <c r="AT47" s="94"/>
      <c r="AU47" s="158"/>
      <c r="AV47" s="158"/>
      <c r="AW47" s="107">
        <f t="shared" si="14"/>
        <v>0</v>
      </c>
      <c r="AX47" s="158"/>
      <c r="AY47" s="158"/>
      <c r="AZ47" s="94"/>
      <c r="BA47" s="158"/>
      <c r="BB47" s="158"/>
      <c r="BC47" s="107">
        <f t="shared" si="15"/>
        <v>0</v>
      </c>
      <c r="BD47" s="158"/>
      <c r="BE47" s="158"/>
      <c r="BF47" s="94"/>
      <c r="BG47" s="158"/>
      <c r="BH47" s="158"/>
      <c r="BI47" s="107">
        <f t="shared" si="16"/>
        <v>0</v>
      </c>
      <c r="BJ47" s="96">
        <f t="shared" si="17"/>
        <v>0</v>
      </c>
      <c r="BK47" s="97">
        <f t="shared" si="18"/>
        <v>0</v>
      </c>
      <c r="BL47" s="94"/>
      <c r="BM47" s="158"/>
      <c r="BN47" s="158"/>
      <c r="BO47" s="107">
        <f t="shared" si="19"/>
        <v>0</v>
      </c>
      <c r="BP47" s="96" t="e">
        <f t="shared" si="13"/>
        <v>#VALUE!</v>
      </c>
      <c r="BQ47" s="97" t="e">
        <f t="shared" si="20"/>
        <v>#VALUE!</v>
      </c>
      <c r="BR47" s="158"/>
      <c r="BS47" s="158"/>
      <c r="BT47" s="158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</row>
    <row r="48" spans="3:84" ht="11.25">
      <c r="C48" s="78"/>
      <c r="D48" s="104" t="s">
        <v>98</v>
      </c>
      <c r="E48" s="112" t="s">
        <v>99</v>
      </c>
      <c r="F48" s="113" t="s">
        <v>59</v>
      </c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94"/>
      <c r="AF48" s="158"/>
      <c r="AG48" s="158"/>
      <c r="AH48" s="94"/>
      <c r="AI48" s="158"/>
      <c r="AJ48" s="158"/>
      <c r="AK48" s="94"/>
      <c r="AL48" s="158"/>
      <c r="AM48" s="158"/>
      <c r="AN48" s="94"/>
      <c r="AO48" s="158"/>
      <c r="AP48" s="158"/>
      <c r="AQ48" s="94"/>
      <c r="AR48" s="158"/>
      <c r="AS48" s="158"/>
      <c r="AT48" s="94"/>
      <c r="AU48" s="158"/>
      <c r="AV48" s="158"/>
      <c r="AW48" s="107">
        <f t="shared" si="14"/>
        <v>0</v>
      </c>
      <c r="AX48" s="158"/>
      <c r="AY48" s="158"/>
      <c r="AZ48" s="94"/>
      <c r="BA48" s="158"/>
      <c r="BB48" s="158"/>
      <c r="BC48" s="107">
        <f t="shared" si="15"/>
        <v>0</v>
      </c>
      <c r="BD48" s="158"/>
      <c r="BE48" s="158"/>
      <c r="BF48" s="94"/>
      <c r="BG48" s="158"/>
      <c r="BH48" s="158"/>
      <c r="BI48" s="107">
        <f t="shared" si="16"/>
        <v>0</v>
      </c>
      <c r="BJ48" s="96">
        <f t="shared" si="17"/>
        <v>0</v>
      </c>
      <c r="BK48" s="97">
        <f t="shared" si="18"/>
        <v>0</v>
      </c>
      <c r="BL48" s="94"/>
      <c r="BM48" s="158"/>
      <c r="BN48" s="158"/>
      <c r="BO48" s="107">
        <f t="shared" si="19"/>
        <v>0</v>
      </c>
      <c r="BP48" s="96" t="e">
        <f t="shared" si="13"/>
        <v>#VALUE!</v>
      </c>
      <c r="BQ48" s="97" t="e">
        <f t="shared" si="20"/>
        <v>#VALUE!</v>
      </c>
      <c r="BR48" s="158"/>
      <c r="BS48" s="158"/>
      <c r="BT48" s="158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</row>
    <row r="49" spans="3:84" ht="11.25">
      <c r="C49" s="78"/>
      <c r="D49" s="104" t="s">
        <v>100</v>
      </c>
      <c r="E49" s="112" t="s">
        <v>101</v>
      </c>
      <c r="F49" s="113" t="s">
        <v>59</v>
      </c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94"/>
      <c r="AF49" s="158"/>
      <c r="AG49" s="158"/>
      <c r="AH49" s="94"/>
      <c r="AI49" s="158"/>
      <c r="AJ49" s="158"/>
      <c r="AK49" s="94"/>
      <c r="AL49" s="158"/>
      <c r="AM49" s="158"/>
      <c r="AN49" s="94"/>
      <c r="AO49" s="158"/>
      <c r="AP49" s="158"/>
      <c r="AQ49" s="94"/>
      <c r="AR49" s="158"/>
      <c r="AS49" s="158"/>
      <c r="AT49" s="94"/>
      <c r="AU49" s="158"/>
      <c r="AV49" s="158"/>
      <c r="AW49" s="107">
        <f t="shared" si="14"/>
        <v>0</v>
      </c>
      <c r="AX49" s="158"/>
      <c r="AY49" s="158"/>
      <c r="AZ49" s="94"/>
      <c r="BA49" s="158"/>
      <c r="BB49" s="158"/>
      <c r="BC49" s="107">
        <f t="shared" si="15"/>
        <v>0</v>
      </c>
      <c r="BD49" s="158"/>
      <c r="BE49" s="158"/>
      <c r="BF49" s="94"/>
      <c r="BG49" s="158"/>
      <c r="BH49" s="158"/>
      <c r="BI49" s="107">
        <f t="shared" si="16"/>
        <v>0</v>
      </c>
      <c r="BJ49" s="96">
        <f t="shared" si="17"/>
        <v>0</v>
      </c>
      <c r="BK49" s="97">
        <f t="shared" si="18"/>
        <v>0</v>
      </c>
      <c r="BL49" s="94"/>
      <c r="BM49" s="158"/>
      <c r="BN49" s="158"/>
      <c r="BO49" s="107">
        <f t="shared" si="19"/>
        <v>0</v>
      </c>
      <c r="BP49" s="96" t="e">
        <f t="shared" si="13"/>
        <v>#VALUE!</v>
      </c>
      <c r="BQ49" s="97" t="e">
        <f t="shared" si="20"/>
        <v>#VALUE!</v>
      </c>
      <c r="BR49" s="158"/>
      <c r="BS49" s="158"/>
      <c r="BT49" s="158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</row>
    <row r="50" spans="3:84" ht="11.25">
      <c r="C50" s="78"/>
      <c r="D50" s="104" t="s">
        <v>102</v>
      </c>
      <c r="E50" s="112" t="s">
        <v>103</v>
      </c>
      <c r="F50" s="113" t="s">
        <v>59</v>
      </c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94"/>
      <c r="AF50" s="158"/>
      <c r="AG50" s="158"/>
      <c r="AH50" s="94"/>
      <c r="AI50" s="158"/>
      <c r="AJ50" s="158"/>
      <c r="AK50" s="94"/>
      <c r="AL50" s="158"/>
      <c r="AM50" s="158"/>
      <c r="AN50" s="94"/>
      <c r="AO50" s="158"/>
      <c r="AP50" s="158"/>
      <c r="AQ50" s="94"/>
      <c r="AR50" s="158"/>
      <c r="AS50" s="158"/>
      <c r="AT50" s="94"/>
      <c r="AU50" s="158"/>
      <c r="AV50" s="158"/>
      <c r="AW50" s="107">
        <f t="shared" si="14"/>
        <v>0</v>
      </c>
      <c r="AX50" s="158"/>
      <c r="AY50" s="158"/>
      <c r="AZ50" s="94"/>
      <c r="BA50" s="158"/>
      <c r="BB50" s="158"/>
      <c r="BC50" s="107">
        <f t="shared" si="15"/>
        <v>0</v>
      </c>
      <c r="BD50" s="158"/>
      <c r="BE50" s="158"/>
      <c r="BF50" s="94"/>
      <c r="BG50" s="158"/>
      <c r="BH50" s="158"/>
      <c r="BI50" s="107">
        <f t="shared" si="16"/>
        <v>0</v>
      </c>
      <c r="BJ50" s="96">
        <f t="shared" si="17"/>
        <v>0</v>
      </c>
      <c r="BK50" s="97">
        <f t="shared" si="18"/>
        <v>0</v>
      </c>
      <c r="BL50" s="94"/>
      <c r="BM50" s="158"/>
      <c r="BN50" s="158"/>
      <c r="BO50" s="107">
        <f t="shared" si="19"/>
        <v>0</v>
      </c>
      <c r="BP50" s="96" t="e">
        <f t="shared" si="13"/>
        <v>#VALUE!</v>
      </c>
      <c r="BQ50" s="97" t="e">
        <f t="shared" si="20"/>
        <v>#VALUE!</v>
      </c>
      <c r="BR50" s="158"/>
      <c r="BS50" s="158"/>
      <c r="BT50" s="158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</row>
    <row r="51" spans="3:84" s="115" customFormat="1" ht="11.25">
      <c r="C51" s="114"/>
      <c r="D51" s="104" t="s">
        <v>104</v>
      </c>
      <c r="E51" s="112" t="s">
        <v>105</v>
      </c>
      <c r="F51" s="113" t="s">
        <v>59</v>
      </c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94"/>
      <c r="AF51" s="158"/>
      <c r="AG51" s="158"/>
      <c r="AH51" s="94"/>
      <c r="AI51" s="158"/>
      <c r="AJ51" s="158"/>
      <c r="AK51" s="94"/>
      <c r="AL51" s="158"/>
      <c r="AM51" s="158"/>
      <c r="AN51" s="94"/>
      <c r="AO51" s="158"/>
      <c r="AP51" s="158"/>
      <c r="AQ51" s="94"/>
      <c r="AR51" s="158"/>
      <c r="AS51" s="158"/>
      <c r="AT51" s="94"/>
      <c r="AU51" s="158"/>
      <c r="AV51" s="158"/>
      <c r="AW51" s="107">
        <f t="shared" si="14"/>
        <v>0</v>
      </c>
      <c r="AX51" s="158"/>
      <c r="AY51" s="158"/>
      <c r="AZ51" s="94"/>
      <c r="BA51" s="158"/>
      <c r="BB51" s="158"/>
      <c r="BC51" s="107">
        <f t="shared" si="15"/>
        <v>0</v>
      </c>
      <c r="BD51" s="158"/>
      <c r="BE51" s="158"/>
      <c r="BF51" s="94"/>
      <c r="BG51" s="158"/>
      <c r="BH51" s="158"/>
      <c r="BI51" s="107">
        <f t="shared" si="16"/>
        <v>0</v>
      </c>
      <c r="BJ51" s="96">
        <f t="shared" si="17"/>
        <v>0</v>
      </c>
      <c r="BK51" s="97">
        <f t="shared" si="18"/>
        <v>0</v>
      </c>
      <c r="BL51" s="94"/>
      <c r="BM51" s="158"/>
      <c r="BN51" s="158"/>
      <c r="BO51" s="107">
        <f t="shared" si="19"/>
        <v>0</v>
      </c>
      <c r="BP51" s="96" t="e">
        <f t="shared" si="13"/>
        <v>#VALUE!</v>
      </c>
      <c r="BQ51" s="97" t="e">
        <f t="shared" si="20"/>
        <v>#VALUE!</v>
      </c>
      <c r="BR51" s="158"/>
      <c r="BS51" s="158"/>
      <c r="BT51" s="158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</row>
    <row r="52" spans="3:84" ht="11.25">
      <c r="C52" s="78"/>
      <c r="D52" s="104" t="s">
        <v>106</v>
      </c>
      <c r="E52" s="161" t="s">
        <v>107</v>
      </c>
      <c r="F52" s="113" t="s">
        <v>59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95">
        <f>'[1]Расшифровка расходов'!AE$16</f>
        <v>0</v>
      </c>
      <c r="AF52" s="158"/>
      <c r="AG52" s="158"/>
      <c r="AH52" s="95">
        <f>'[1]Расшифровка расходов'!AH$16</f>
        <v>0</v>
      </c>
      <c r="AI52" s="158"/>
      <c r="AJ52" s="158"/>
      <c r="AK52" s="95">
        <f>'[1]Расшифровка расходов'!AK$16</f>
        <v>0</v>
      </c>
      <c r="AL52" s="158"/>
      <c r="AM52" s="158"/>
      <c r="AN52" s="95">
        <f>'[1]Расшифровка расходов'!AN$16</f>
        <v>0</v>
      </c>
      <c r="AO52" s="158"/>
      <c r="AP52" s="158"/>
      <c r="AQ52" s="95">
        <f>'[1]Расшифровка расходов'!AQ$16</f>
        <v>0</v>
      </c>
      <c r="AR52" s="158"/>
      <c r="AS52" s="158"/>
      <c r="AT52" s="95">
        <f>'[1]Расшифровка расходов'!AT$16</f>
        <v>0</v>
      </c>
      <c r="AU52" s="158"/>
      <c r="AV52" s="158"/>
      <c r="AW52" s="95">
        <f>'[1]Расшифровка расходов'!AW$16</f>
        <v>0</v>
      </c>
      <c r="AX52" s="158"/>
      <c r="AY52" s="158"/>
      <c r="AZ52" s="95">
        <f>'[1]Расшифровка расходов'!AZ$16</f>
        <v>0</v>
      </c>
      <c r="BA52" s="158"/>
      <c r="BB52" s="158"/>
      <c r="BC52" s="95">
        <f>'[1]Расшифровка расходов'!BC$16</f>
        <v>0</v>
      </c>
      <c r="BD52" s="158"/>
      <c r="BE52" s="158"/>
      <c r="BF52" s="95">
        <f>'[1]Расшифровка расходов'!BF$16</f>
        <v>0</v>
      </c>
      <c r="BG52" s="158"/>
      <c r="BH52" s="158"/>
      <c r="BI52" s="95">
        <f>'[1]Расшифровка расходов'!BI$16</f>
        <v>0</v>
      </c>
      <c r="BJ52" s="96">
        <f t="shared" si="17"/>
        <v>0</v>
      </c>
      <c r="BK52" s="97">
        <f t="shared" si="18"/>
        <v>0</v>
      </c>
      <c r="BL52" s="95">
        <f>'[1]Расшифровка расходов'!BL$16</f>
        <v>0</v>
      </c>
      <c r="BM52" s="158"/>
      <c r="BN52" s="158"/>
      <c r="BO52" s="95">
        <f>'[1]Расшифровка расходов'!BO$16</f>
        <v>0</v>
      </c>
      <c r="BP52" s="96" t="e">
        <f t="shared" si="13"/>
        <v>#VALUE!</v>
      </c>
      <c r="BQ52" s="97" t="e">
        <f t="shared" si="20"/>
        <v>#VALUE!</v>
      </c>
      <c r="BR52" s="158"/>
      <c r="BS52" s="158"/>
      <c r="BT52" s="158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</row>
    <row r="53" spans="3:84" ht="11.25">
      <c r="C53" s="78"/>
      <c r="D53" s="104" t="s">
        <v>108</v>
      </c>
      <c r="E53" s="116" t="s">
        <v>109</v>
      </c>
      <c r="F53" s="113" t="s">
        <v>59</v>
      </c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7">
        <f>SUM(AE54:AE56)</f>
        <v>0</v>
      </c>
      <c r="AF53" s="158"/>
      <c r="AG53" s="158"/>
      <c r="AH53" s="107">
        <f>SUM(AH54:AH56)</f>
        <v>0</v>
      </c>
      <c r="AI53" s="158"/>
      <c r="AJ53" s="158"/>
      <c r="AK53" s="107">
        <f>SUM(AK54:AK56)</f>
        <v>0</v>
      </c>
      <c r="AL53" s="158"/>
      <c r="AM53" s="158"/>
      <c r="AN53" s="107">
        <f>SUM(AN54:AN56)</f>
        <v>0</v>
      </c>
      <c r="AO53" s="158"/>
      <c r="AP53" s="158"/>
      <c r="AQ53" s="107">
        <f>SUM(AQ54:AQ56)</f>
        <v>0</v>
      </c>
      <c r="AR53" s="158"/>
      <c r="AS53" s="158"/>
      <c r="AT53" s="107">
        <f>SUM(AT54:AT56)</f>
        <v>0</v>
      </c>
      <c r="AU53" s="158"/>
      <c r="AV53" s="158"/>
      <c r="AW53" s="107">
        <f>SUM(AW54:AW56)</f>
        <v>0</v>
      </c>
      <c r="AX53" s="158"/>
      <c r="AY53" s="158"/>
      <c r="AZ53" s="107">
        <f>SUM(AZ54:AZ56)</f>
        <v>0</v>
      </c>
      <c r="BA53" s="158"/>
      <c r="BB53" s="158"/>
      <c r="BC53" s="107">
        <f>SUM(BC54:BC56)</f>
        <v>0</v>
      </c>
      <c r="BD53" s="158"/>
      <c r="BE53" s="158"/>
      <c r="BF53" s="107">
        <f>SUM(BF54:BF56)</f>
        <v>0</v>
      </c>
      <c r="BG53" s="158"/>
      <c r="BH53" s="158"/>
      <c r="BI53" s="107">
        <f>SUM(BI54:BI56)</f>
        <v>0</v>
      </c>
      <c r="BJ53" s="107">
        <f>SUM(BJ54:BJ56)</f>
        <v>0</v>
      </c>
      <c r="BK53" s="107">
        <f>SUM(BK54:BK56)</f>
        <v>0</v>
      </c>
      <c r="BL53" s="107">
        <f>SUM(BL54:BL56)</f>
        <v>0</v>
      </c>
      <c r="BM53" s="158"/>
      <c r="BN53" s="158"/>
      <c r="BO53" s="107">
        <f>SUM(BO54:BO56)</f>
        <v>0</v>
      </c>
      <c r="BP53" s="107" t="e">
        <f>SUM(BP54:BP56)</f>
        <v>#VALUE!</v>
      </c>
      <c r="BQ53" s="107" t="e">
        <f>SUM(BQ54:BQ56)</f>
        <v>#VALUE!</v>
      </c>
      <c r="BR53" s="158"/>
      <c r="BS53" s="158"/>
      <c r="BT53" s="158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</row>
    <row r="54" spans="3:84" s="115" customFormat="1" ht="11.25">
      <c r="C54" s="114"/>
      <c r="D54" s="104" t="s">
        <v>110</v>
      </c>
      <c r="E54" s="117" t="s">
        <v>111</v>
      </c>
      <c r="F54" s="113" t="s">
        <v>59</v>
      </c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94"/>
      <c r="AF54" s="158"/>
      <c r="AG54" s="158"/>
      <c r="AH54" s="94"/>
      <c r="AI54" s="158"/>
      <c r="AJ54" s="158"/>
      <c r="AK54" s="94"/>
      <c r="AL54" s="158"/>
      <c r="AM54" s="158"/>
      <c r="AN54" s="94"/>
      <c r="AO54" s="158"/>
      <c r="AP54" s="158"/>
      <c r="AQ54" s="94"/>
      <c r="AR54" s="158"/>
      <c r="AS54" s="158"/>
      <c r="AT54" s="94"/>
      <c r="AU54" s="158"/>
      <c r="AV54" s="158"/>
      <c r="AW54" s="107">
        <f>AQ54*AW$24</f>
        <v>0</v>
      </c>
      <c r="AX54" s="158"/>
      <c r="AY54" s="158"/>
      <c r="AZ54" s="94"/>
      <c r="BA54" s="158"/>
      <c r="BB54" s="158"/>
      <c r="BC54" s="107">
        <f>AW54*BC$24</f>
        <v>0</v>
      </c>
      <c r="BD54" s="158"/>
      <c r="BE54" s="158"/>
      <c r="BF54" s="94"/>
      <c r="BG54" s="158"/>
      <c r="BH54" s="158"/>
      <c r="BI54" s="107">
        <f>BC54*BI$24</f>
        <v>0</v>
      </c>
      <c r="BJ54" s="96">
        <f>BI54*BJ$102/100</f>
        <v>0</v>
      </c>
      <c r="BK54" s="97">
        <f>BI54-BJ54</f>
        <v>0</v>
      </c>
      <c r="BL54" s="94"/>
      <c r="BM54" s="158"/>
      <c r="BN54" s="158"/>
      <c r="BO54" s="107">
        <f>BI54*BO$24</f>
        <v>0</v>
      </c>
      <c r="BP54" s="96" t="e">
        <f t="shared" si="13"/>
        <v>#VALUE!</v>
      </c>
      <c r="BQ54" s="97" t="e">
        <f>BO54-BP54</f>
        <v>#VALUE!</v>
      </c>
      <c r="BR54" s="158"/>
      <c r="BS54" s="158"/>
      <c r="BT54" s="158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</row>
    <row r="55" spans="3:84" ht="22.5">
      <c r="C55" s="78"/>
      <c r="D55" s="104" t="s">
        <v>112</v>
      </c>
      <c r="E55" s="162" t="s">
        <v>113</v>
      </c>
      <c r="F55" s="113" t="s">
        <v>59</v>
      </c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94"/>
      <c r="AF55" s="158"/>
      <c r="AG55" s="158"/>
      <c r="AH55" s="94"/>
      <c r="AI55" s="158"/>
      <c r="AJ55" s="158"/>
      <c r="AK55" s="94"/>
      <c r="AL55" s="158"/>
      <c r="AM55" s="158"/>
      <c r="AN55" s="94"/>
      <c r="AO55" s="158"/>
      <c r="AP55" s="158"/>
      <c r="AQ55" s="94"/>
      <c r="AR55" s="158"/>
      <c r="AS55" s="158"/>
      <c r="AT55" s="94"/>
      <c r="AU55" s="158"/>
      <c r="AV55" s="158"/>
      <c r="AW55" s="107">
        <f>AQ55*AW$24</f>
        <v>0</v>
      </c>
      <c r="AX55" s="158"/>
      <c r="AY55" s="158"/>
      <c r="AZ55" s="94"/>
      <c r="BA55" s="158"/>
      <c r="BB55" s="158"/>
      <c r="BC55" s="107">
        <f>AW55*BC$24</f>
        <v>0</v>
      </c>
      <c r="BD55" s="158"/>
      <c r="BE55" s="158"/>
      <c r="BF55" s="94"/>
      <c r="BG55" s="158"/>
      <c r="BH55" s="158"/>
      <c r="BI55" s="107">
        <f>BC55*BI$24</f>
        <v>0</v>
      </c>
      <c r="BJ55" s="96">
        <f>BI55*BJ$102/100</f>
        <v>0</v>
      </c>
      <c r="BK55" s="97">
        <f>BI55-BJ55</f>
        <v>0</v>
      </c>
      <c r="BL55" s="94"/>
      <c r="BM55" s="158"/>
      <c r="BN55" s="158"/>
      <c r="BO55" s="107">
        <f>BI55*BO$24</f>
        <v>0</v>
      </c>
      <c r="BP55" s="96" t="e">
        <f t="shared" si="13"/>
        <v>#VALUE!</v>
      </c>
      <c r="BQ55" s="97" t="e">
        <f>BO55-BP55</f>
        <v>#VALUE!</v>
      </c>
      <c r="BR55" s="158"/>
      <c r="BS55" s="158"/>
      <c r="BT55" s="158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</row>
    <row r="56" spans="3:84" ht="11.25">
      <c r="C56" s="78"/>
      <c r="D56" s="104" t="s">
        <v>114</v>
      </c>
      <c r="E56" s="163" t="s">
        <v>115</v>
      </c>
      <c r="F56" s="113" t="s">
        <v>59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95">
        <f>'[1]Расшифровка расходов'!AE$24</f>
        <v>0</v>
      </c>
      <c r="AF56" s="158"/>
      <c r="AG56" s="158"/>
      <c r="AH56" s="95">
        <f>'[1]Расшифровка расходов'!AH$24</f>
        <v>0</v>
      </c>
      <c r="AI56" s="158"/>
      <c r="AJ56" s="158"/>
      <c r="AK56" s="95">
        <f>'[1]Расшифровка расходов'!AK$24</f>
        <v>0</v>
      </c>
      <c r="AL56" s="158"/>
      <c r="AM56" s="158"/>
      <c r="AN56" s="95">
        <f>'[1]Расшифровка расходов'!AN$24</f>
        <v>0</v>
      </c>
      <c r="AO56" s="158"/>
      <c r="AP56" s="158"/>
      <c r="AQ56" s="95">
        <f>'[1]Расшифровка расходов'!AQ$24</f>
        <v>0</v>
      </c>
      <c r="AR56" s="158"/>
      <c r="AS56" s="158"/>
      <c r="AT56" s="95">
        <f>'[1]Расшифровка расходов'!AT$24</f>
        <v>0</v>
      </c>
      <c r="AU56" s="158"/>
      <c r="AV56" s="158"/>
      <c r="AW56" s="95">
        <f>'[1]Расшифровка расходов'!AW$24</f>
        <v>0</v>
      </c>
      <c r="AX56" s="158"/>
      <c r="AY56" s="158"/>
      <c r="AZ56" s="95">
        <f>'[1]Расшифровка расходов'!AZ$24</f>
        <v>0</v>
      </c>
      <c r="BA56" s="158"/>
      <c r="BB56" s="158"/>
      <c r="BC56" s="95">
        <f>'[1]Расшифровка расходов'!BC$24</f>
        <v>0</v>
      </c>
      <c r="BD56" s="158"/>
      <c r="BE56" s="158"/>
      <c r="BF56" s="95">
        <f>'[1]Расшифровка расходов'!BF$24</f>
        <v>0</v>
      </c>
      <c r="BG56" s="158"/>
      <c r="BH56" s="158"/>
      <c r="BI56" s="95">
        <f>'[1]Расшифровка расходов'!BI$24</f>
        <v>0</v>
      </c>
      <c r="BJ56" s="96">
        <f>BI56*BJ$102/100</f>
        <v>0</v>
      </c>
      <c r="BK56" s="97">
        <f>BI56-BJ56</f>
        <v>0</v>
      </c>
      <c r="BL56" s="95">
        <f>'[1]Расшифровка расходов'!BL$24</f>
        <v>0</v>
      </c>
      <c r="BM56" s="158"/>
      <c r="BN56" s="158"/>
      <c r="BO56" s="95">
        <f>'[1]Расшифровка расходов'!BO$24</f>
        <v>0</v>
      </c>
      <c r="BP56" s="96" t="e">
        <f t="shared" si="13"/>
        <v>#VALUE!</v>
      </c>
      <c r="BQ56" s="97" t="e">
        <f>BO56-BP56</f>
        <v>#VALUE!</v>
      </c>
      <c r="BR56" s="158"/>
      <c r="BS56" s="158"/>
      <c r="BT56" s="158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</row>
    <row r="57" spans="3:84" ht="11.25">
      <c r="C57" s="78"/>
      <c r="D57" s="104" t="s">
        <v>116</v>
      </c>
      <c r="E57" s="116" t="s">
        <v>117</v>
      </c>
      <c r="F57" s="113" t="s">
        <v>59</v>
      </c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7">
        <f>SUM(AE58:AE60)</f>
        <v>0</v>
      </c>
      <c r="AF57" s="158"/>
      <c r="AG57" s="158"/>
      <c r="AH57" s="107">
        <f>SUM(AH58:AH60)</f>
        <v>0</v>
      </c>
      <c r="AI57" s="158"/>
      <c r="AJ57" s="158"/>
      <c r="AK57" s="107">
        <f>SUM(AK58:AK60)</f>
        <v>0</v>
      </c>
      <c r="AL57" s="158"/>
      <c r="AM57" s="158"/>
      <c r="AN57" s="107">
        <f>SUM(AN58:AN60)</f>
        <v>0</v>
      </c>
      <c r="AO57" s="158"/>
      <c r="AP57" s="158"/>
      <c r="AQ57" s="107">
        <f>SUM(AQ58:AQ60)</f>
        <v>0</v>
      </c>
      <c r="AR57" s="158"/>
      <c r="AS57" s="158"/>
      <c r="AT57" s="107">
        <f>SUM(AT58:AT60)</f>
        <v>0</v>
      </c>
      <c r="AU57" s="158"/>
      <c r="AV57" s="158"/>
      <c r="AW57" s="107">
        <f>SUM(AW58:AW60)</f>
        <v>0</v>
      </c>
      <c r="AX57" s="158"/>
      <c r="AY57" s="158"/>
      <c r="AZ57" s="107">
        <f>SUM(AZ58:AZ60)</f>
        <v>0</v>
      </c>
      <c r="BA57" s="158"/>
      <c r="BB57" s="158"/>
      <c r="BC57" s="107">
        <f>SUM(BC58:BC60)</f>
        <v>0</v>
      </c>
      <c r="BD57" s="158"/>
      <c r="BE57" s="158"/>
      <c r="BF57" s="107">
        <f>SUM(BF58:BF60)</f>
        <v>0</v>
      </c>
      <c r="BG57" s="158"/>
      <c r="BH57" s="158"/>
      <c r="BI57" s="107">
        <f>SUM(BI58:BI60)</f>
        <v>0</v>
      </c>
      <c r="BJ57" s="107">
        <f>SUM(BJ58:BJ60)</f>
        <v>0</v>
      </c>
      <c r="BK57" s="107">
        <f>SUM(BK58:BK60)</f>
        <v>0</v>
      </c>
      <c r="BL57" s="107">
        <f>SUM(BL58:BL60)</f>
        <v>0</v>
      </c>
      <c r="BM57" s="158"/>
      <c r="BN57" s="158"/>
      <c r="BO57" s="107">
        <f>SUM(BO58:BO60)</f>
        <v>0</v>
      </c>
      <c r="BP57" s="107" t="e">
        <f>SUM(BP58:BP60)</f>
        <v>#VALUE!</v>
      </c>
      <c r="BQ57" s="107" t="e">
        <f>SUM(BQ58:BQ60)</f>
        <v>#VALUE!</v>
      </c>
      <c r="BR57" s="158"/>
      <c r="BS57" s="158"/>
      <c r="BT57" s="158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</row>
    <row r="58" spans="3:84" ht="11.25">
      <c r="C58" s="78"/>
      <c r="D58" s="104" t="s">
        <v>118</v>
      </c>
      <c r="E58" s="117" t="s">
        <v>119</v>
      </c>
      <c r="F58" s="113" t="s">
        <v>59</v>
      </c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94"/>
      <c r="AF58" s="158"/>
      <c r="AG58" s="158"/>
      <c r="AH58" s="94"/>
      <c r="AI58" s="158"/>
      <c r="AJ58" s="158"/>
      <c r="AK58" s="94"/>
      <c r="AL58" s="158"/>
      <c r="AM58" s="158"/>
      <c r="AN58" s="94"/>
      <c r="AO58" s="158"/>
      <c r="AP58" s="158"/>
      <c r="AQ58" s="94"/>
      <c r="AR58" s="158"/>
      <c r="AS58" s="158"/>
      <c r="AT58" s="94"/>
      <c r="AU58" s="158"/>
      <c r="AV58" s="158"/>
      <c r="AW58" s="107">
        <f>AQ58*AW$24</f>
        <v>0</v>
      </c>
      <c r="AX58" s="158"/>
      <c r="AY58" s="158"/>
      <c r="AZ58" s="94"/>
      <c r="BA58" s="158"/>
      <c r="BB58" s="158"/>
      <c r="BC58" s="107">
        <f>AW58*BC$24</f>
        <v>0</v>
      </c>
      <c r="BD58" s="158"/>
      <c r="BE58" s="158"/>
      <c r="BF58" s="94"/>
      <c r="BG58" s="158"/>
      <c r="BH58" s="158"/>
      <c r="BI58" s="107">
        <f>BC58*BI$24</f>
        <v>0</v>
      </c>
      <c r="BJ58" s="96">
        <f>BI58*BJ$102/100</f>
        <v>0</v>
      </c>
      <c r="BK58" s="97">
        <f>BI58-BJ58</f>
        <v>0</v>
      </c>
      <c r="BL58" s="94"/>
      <c r="BM58" s="158"/>
      <c r="BN58" s="158"/>
      <c r="BO58" s="107">
        <f>BI58*BO$24</f>
        <v>0</v>
      </c>
      <c r="BP58" s="96" t="e">
        <f t="shared" si="13"/>
        <v>#VALUE!</v>
      </c>
      <c r="BQ58" s="97" t="e">
        <f>BO58-BP58</f>
        <v>#VALUE!</v>
      </c>
      <c r="BR58" s="158"/>
      <c r="BS58" s="158"/>
      <c r="BT58" s="158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</row>
    <row r="59" spans="3:84" ht="22.5">
      <c r="C59" s="78"/>
      <c r="D59" s="104" t="s">
        <v>120</v>
      </c>
      <c r="E59" s="117" t="s">
        <v>121</v>
      </c>
      <c r="F59" s="113" t="s">
        <v>59</v>
      </c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94"/>
      <c r="AF59" s="158"/>
      <c r="AG59" s="158"/>
      <c r="AH59" s="94"/>
      <c r="AI59" s="158"/>
      <c r="AJ59" s="158"/>
      <c r="AK59" s="94"/>
      <c r="AL59" s="158"/>
      <c r="AM59" s="158"/>
      <c r="AN59" s="94"/>
      <c r="AO59" s="158"/>
      <c r="AP59" s="158"/>
      <c r="AQ59" s="94"/>
      <c r="AR59" s="158"/>
      <c r="AS59" s="158"/>
      <c r="AT59" s="94"/>
      <c r="AU59" s="158"/>
      <c r="AV59" s="158"/>
      <c r="AW59" s="107">
        <f>AQ59*AW$24</f>
        <v>0</v>
      </c>
      <c r="AX59" s="158"/>
      <c r="AY59" s="158"/>
      <c r="AZ59" s="94"/>
      <c r="BA59" s="158"/>
      <c r="BB59" s="158"/>
      <c r="BC59" s="107">
        <f>AW59*BC$24</f>
        <v>0</v>
      </c>
      <c r="BD59" s="158"/>
      <c r="BE59" s="158"/>
      <c r="BF59" s="94"/>
      <c r="BG59" s="158"/>
      <c r="BH59" s="158"/>
      <c r="BI59" s="107">
        <f>BC59*BI$24</f>
        <v>0</v>
      </c>
      <c r="BJ59" s="96">
        <f>BI59*BJ$102/100</f>
        <v>0</v>
      </c>
      <c r="BK59" s="97">
        <f>BI59-BJ59</f>
        <v>0</v>
      </c>
      <c r="BL59" s="94"/>
      <c r="BM59" s="158"/>
      <c r="BN59" s="158"/>
      <c r="BO59" s="107">
        <f>BI59*BO$24</f>
        <v>0</v>
      </c>
      <c r="BP59" s="96" t="e">
        <f t="shared" si="13"/>
        <v>#VALUE!</v>
      </c>
      <c r="BQ59" s="97" t="e">
        <f>BO59-BP59</f>
        <v>#VALUE!</v>
      </c>
      <c r="BR59" s="158"/>
      <c r="BS59" s="158"/>
      <c r="BT59" s="158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</row>
    <row r="60" spans="3:84" ht="11.25">
      <c r="C60" s="78"/>
      <c r="D60" s="104" t="s">
        <v>122</v>
      </c>
      <c r="E60" s="163" t="s">
        <v>123</v>
      </c>
      <c r="F60" s="113" t="s">
        <v>59</v>
      </c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95">
        <f>'[1]Расшифровка расходов'!AE$27</f>
        <v>0</v>
      </c>
      <c r="AF60" s="158"/>
      <c r="AG60" s="158"/>
      <c r="AH60" s="95">
        <f>'[1]Расшифровка расходов'!AH$27</f>
        <v>0</v>
      </c>
      <c r="AI60" s="158"/>
      <c r="AJ60" s="158"/>
      <c r="AK60" s="95">
        <f>'[1]Расшифровка расходов'!AK$27</f>
        <v>0</v>
      </c>
      <c r="AL60" s="158"/>
      <c r="AM60" s="158"/>
      <c r="AN60" s="95">
        <f>'[1]Расшифровка расходов'!AN$27</f>
        <v>0</v>
      </c>
      <c r="AO60" s="158"/>
      <c r="AP60" s="158"/>
      <c r="AQ60" s="95">
        <f>'[1]Расшифровка расходов'!AQ$27</f>
        <v>0</v>
      </c>
      <c r="AR60" s="158"/>
      <c r="AS60" s="158"/>
      <c r="AT60" s="95">
        <f>'[1]Расшифровка расходов'!AT$27</f>
        <v>0</v>
      </c>
      <c r="AU60" s="158"/>
      <c r="AV60" s="158"/>
      <c r="AW60" s="95">
        <f>'[1]Расшифровка расходов'!AW$27</f>
        <v>0</v>
      </c>
      <c r="AX60" s="158"/>
      <c r="AY60" s="158"/>
      <c r="AZ60" s="95">
        <f>'[1]Расшифровка расходов'!AZ$27</f>
        <v>0</v>
      </c>
      <c r="BA60" s="158"/>
      <c r="BB60" s="158"/>
      <c r="BC60" s="95">
        <f>'[1]Расшифровка расходов'!BC$27</f>
        <v>0</v>
      </c>
      <c r="BD60" s="158"/>
      <c r="BE60" s="158"/>
      <c r="BF60" s="95">
        <f>'[1]Расшифровка расходов'!BF$27</f>
        <v>0</v>
      </c>
      <c r="BG60" s="158"/>
      <c r="BH60" s="158"/>
      <c r="BI60" s="95">
        <f>'[1]Расшифровка расходов'!BI$27</f>
        <v>0</v>
      </c>
      <c r="BJ60" s="96">
        <f>BI60*BJ$102/100</f>
        <v>0</v>
      </c>
      <c r="BK60" s="97">
        <f>BI60-BJ60</f>
        <v>0</v>
      </c>
      <c r="BL60" s="95">
        <f>'[1]Расшифровка расходов'!BL$27</f>
        <v>0</v>
      </c>
      <c r="BM60" s="158"/>
      <c r="BN60" s="158"/>
      <c r="BO60" s="95">
        <f>'[1]Расшифровка расходов'!BO$27</f>
        <v>0</v>
      </c>
      <c r="BP60" s="96" t="e">
        <f t="shared" si="13"/>
        <v>#VALUE!</v>
      </c>
      <c r="BQ60" s="97" t="e">
        <f>BO60-BP60</f>
        <v>#VALUE!</v>
      </c>
      <c r="BR60" s="158"/>
      <c r="BS60" s="158"/>
      <c r="BT60" s="158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</row>
    <row r="61" spans="3:84" ht="11.25">
      <c r="C61" s="78"/>
      <c r="D61" s="104"/>
      <c r="E61" s="105" t="s">
        <v>124</v>
      </c>
      <c r="F61" s="106" t="s">
        <v>59</v>
      </c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7">
        <f>AE28+AE33+AE34+AE53+AE57</f>
        <v>7651.54662204</v>
      </c>
      <c r="AF61" s="158"/>
      <c r="AG61" s="158"/>
      <c r="AH61" s="107">
        <f>AH28+AH33+AH34+AH53+AH57</f>
        <v>7769.5433758</v>
      </c>
      <c r="AI61" s="158"/>
      <c r="AJ61" s="158"/>
      <c r="AK61" s="107">
        <f>AK28+AK33+AK34+AK53+AK57</f>
        <v>7999.394156799999</v>
      </c>
      <c r="AL61" s="158"/>
      <c r="AM61" s="158"/>
      <c r="AN61" s="107">
        <f>AN28+AN33+AN34+AN53+AN57</f>
        <v>8410.986144</v>
      </c>
      <c r="AO61" s="158"/>
      <c r="AP61" s="158"/>
      <c r="AQ61" s="107">
        <f>AQ28+AQ33+AQ34+AQ53+AQ57</f>
        <v>0</v>
      </c>
      <c r="AR61" s="158"/>
      <c r="AS61" s="158"/>
      <c r="AT61" s="107">
        <f>AT28+AT33+AT34+AT53+AT57</f>
        <v>8877.989606559999</v>
      </c>
      <c r="AU61" s="158"/>
      <c r="AV61" s="158"/>
      <c r="AW61" s="107">
        <f>AW28+AW33+AW34+AW53+AW57</f>
        <v>0</v>
      </c>
      <c r="AX61" s="158"/>
      <c r="AY61" s="158"/>
      <c r="AZ61" s="107">
        <f>AZ28+AZ33+AZ34+AZ53+AZ57</f>
        <v>6642.92823722</v>
      </c>
      <c r="BA61" s="158"/>
      <c r="BB61" s="158"/>
      <c r="BC61" s="107">
        <f>BC28+BC33+BC34+BC53+BC57</f>
        <v>0</v>
      </c>
      <c r="BD61" s="158"/>
      <c r="BE61" s="158"/>
      <c r="BF61" s="107">
        <f>BF28+BF33+BF34+BF53+BF57</f>
        <v>7088.00442911374</v>
      </c>
      <c r="BG61" s="158"/>
      <c r="BH61" s="158"/>
      <c r="BI61" s="107">
        <f>BI28+BI33+BI34+BI53+BI57</f>
        <v>0</v>
      </c>
      <c r="BJ61" s="107">
        <f>BJ28+BJ33+BJ34+BJ53+BJ57</f>
        <v>0</v>
      </c>
      <c r="BK61" s="107">
        <f>BK28+BK33+BK34+BK53+BK57</f>
        <v>0</v>
      </c>
      <c r="BL61" s="107">
        <f>BL28+BL33+BL34+BL53+BL57</f>
        <v>7562.90072586436</v>
      </c>
      <c r="BM61" s="158"/>
      <c r="BN61" s="158"/>
      <c r="BO61" s="107">
        <f>BO28+BO33+BO34+BO53+BO57</f>
        <v>0</v>
      </c>
      <c r="BP61" s="107" t="e">
        <f>BP28+BP33+BP34+BP53+BP57</f>
        <v>#VALUE!</v>
      </c>
      <c r="BQ61" s="107" t="e">
        <f>BQ28+BQ33+BQ34+BQ53+BQ57</f>
        <v>#VALUE!</v>
      </c>
      <c r="BR61" s="158"/>
      <c r="BS61" s="158"/>
      <c r="BT61" s="158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</row>
    <row r="62" spans="3:84" ht="11.25">
      <c r="C62" s="78"/>
      <c r="D62" s="104"/>
      <c r="E62" s="118" t="s">
        <v>125</v>
      </c>
      <c r="F62" s="113" t="s">
        <v>59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19">
        <f>AE61*(1-AW20/100)*(1+AN19/100)*(1+AW23*AN22/100)-AK61</f>
        <v>-347.8475347599988</v>
      </c>
      <c r="AX62" s="106"/>
      <c r="AY62" s="106"/>
      <c r="AZ62" s="106"/>
      <c r="BA62" s="106"/>
      <c r="BB62" s="106"/>
      <c r="BC62" s="119">
        <f>AK61*(1-BC20/100)*(1+AT19/100)*(1+BC23*AT22/100)-AQ61</f>
        <v>7999.394156799999</v>
      </c>
      <c r="BD62" s="106"/>
      <c r="BE62" s="106"/>
      <c r="BF62" s="106"/>
      <c r="BG62" s="106"/>
      <c r="BH62" s="106"/>
      <c r="BI62" s="119">
        <f>AQ61*(1-BI20/100)*(1+AZ19/100)*(1+BI23*AZ22/100)-AW61</f>
        <v>0</v>
      </c>
      <c r="BJ62" s="106"/>
      <c r="BK62" s="106"/>
      <c r="BL62" s="106"/>
      <c r="BM62" s="106"/>
      <c r="BN62" s="106"/>
      <c r="BO62" s="119">
        <f>AW61*(1-BO20/100)*(1+BF19/100)*(1+BO23*BF22/100)-BC61</f>
        <v>0</v>
      </c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</row>
    <row r="63" spans="4:84" ht="6" customHeight="1"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</row>
    <row r="64" spans="3:84" ht="12" customHeight="1">
      <c r="C64" s="78"/>
      <c r="D64" s="212" t="s">
        <v>126</v>
      </c>
      <c r="E64" s="213"/>
      <c r="F64" s="213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</row>
    <row r="65" spans="4:84" ht="6" customHeight="1">
      <c r="D65" s="103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</row>
    <row r="66" spans="3:84" ht="11.25">
      <c r="C66" s="78"/>
      <c r="D66" s="123" t="s">
        <v>127</v>
      </c>
      <c r="E66" s="124" t="s">
        <v>128</v>
      </c>
      <c r="F66" s="125" t="s">
        <v>59</v>
      </c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96">
        <f>0</f>
        <v>0</v>
      </c>
      <c r="AF66" s="158"/>
      <c r="AG66" s="158"/>
      <c r="AH66" s="96">
        <f>0</f>
        <v>0</v>
      </c>
      <c r="AI66" s="158"/>
      <c r="AJ66" s="158"/>
      <c r="AK66" s="96">
        <f>0</f>
        <v>0</v>
      </c>
      <c r="AL66" s="158"/>
      <c r="AM66" s="158"/>
      <c r="AN66" s="96">
        <f>0</f>
        <v>0</v>
      </c>
      <c r="AO66" s="158"/>
      <c r="AP66" s="158"/>
      <c r="AQ66" s="96">
        <f>0</f>
        <v>0</v>
      </c>
      <c r="AR66" s="158"/>
      <c r="AS66" s="158"/>
      <c r="AT66" s="96">
        <f>0</f>
        <v>0</v>
      </c>
      <c r="AU66" s="158"/>
      <c r="AV66" s="158"/>
      <c r="AW66" s="96">
        <f>0</f>
        <v>0</v>
      </c>
      <c r="AX66" s="158"/>
      <c r="AY66" s="158"/>
      <c r="AZ66" s="96">
        <f>0</f>
        <v>0</v>
      </c>
      <c r="BA66" s="158"/>
      <c r="BB66" s="158"/>
      <c r="BC66" s="96">
        <f>0</f>
        <v>0</v>
      </c>
      <c r="BD66" s="158"/>
      <c r="BE66" s="158"/>
      <c r="BF66" s="96">
        <f>0</f>
        <v>0</v>
      </c>
      <c r="BG66" s="158"/>
      <c r="BH66" s="158"/>
      <c r="BI66" s="96">
        <f>0</f>
        <v>0</v>
      </c>
      <c r="BJ66" s="96">
        <f>BI66*BJ$102/100</f>
        <v>0</v>
      </c>
      <c r="BK66" s="97">
        <f>BI66-BJ66</f>
        <v>0</v>
      </c>
      <c r="BL66" s="96">
        <f>0</f>
        <v>0</v>
      </c>
      <c r="BM66" s="158"/>
      <c r="BN66" s="158"/>
      <c r="BO66" s="96">
        <f>0</f>
        <v>0</v>
      </c>
      <c r="BP66" s="96" t="e">
        <f aca="true" t="shared" si="21" ref="BP66:BP89">BO66*BP$102/100</f>
        <v>#VALUE!</v>
      </c>
      <c r="BQ66" s="97" t="e">
        <f>BO66-BP66</f>
        <v>#VALUE!</v>
      </c>
      <c r="BR66" s="158"/>
      <c r="BS66" s="158"/>
      <c r="BT66" s="158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</row>
    <row r="67" spans="3:84" ht="11.25">
      <c r="C67" s="78"/>
      <c r="D67" s="123" t="s">
        <v>129</v>
      </c>
      <c r="E67" s="124" t="s">
        <v>130</v>
      </c>
      <c r="F67" s="125" t="s">
        <v>59</v>
      </c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96"/>
      <c r="AF67" s="158"/>
      <c r="AG67" s="158"/>
      <c r="AH67" s="96"/>
      <c r="AI67" s="158"/>
      <c r="AJ67" s="158"/>
      <c r="AK67" s="96"/>
      <c r="AL67" s="158"/>
      <c r="AM67" s="158"/>
      <c r="AN67" s="96"/>
      <c r="AO67" s="158"/>
      <c r="AP67" s="158"/>
      <c r="AQ67" s="126"/>
      <c r="AR67" s="158"/>
      <c r="AS67" s="158"/>
      <c r="AT67" s="96"/>
      <c r="AU67" s="158"/>
      <c r="AV67" s="158"/>
      <c r="AW67" s="126"/>
      <c r="AX67" s="158"/>
      <c r="AY67" s="158"/>
      <c r="AZ67" s="96"/>
      <c r="BA67" s="158"/>
      <c r="BB67" s="158"/>
      <c r="BC67" s="126"/>
      <c r="BD67" s="158"/>
      <c r="BE67" s="158"/>
      <c r="BF67" s="96"/>
      <c r="BG67" s="158"/>
      <c r="BH67" s="158"/>
      <c r="BI67" s="126"/>
      <c r="BJ67" s="96">
        <f>BI67*BJ$102/100</f>
        <v>0</v>
      </c>
      <c r="BK67" s="97">
        <f>BI67-BJ67</f>
        <v>0</v>
      </c>
      <c r="BL67" s="126"/>
      <c r="BM67" s="158"/>
      <c r="BN67" s="158"/>
      <c r="BO67" s="126"/>
      <c r="BP67" s="96" t="e">
        <f t="shared" si="21"/>
        <v>#VALUE!</v>
      </c>
      <c r="BQ67" s="97" t="e">
        <f>BO67-BP67</f>
        <v>#VALUE!</v>
      </c>
      <c r="BR67" s="158"/>
      <c r="BS67" s="158"/>
      <c r="BT67" s="158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</row>
    <row r="68" spans="3:84" ht="11.25">
      <c r="C68" s="78"/>
      <c r="D68" s="123" t="s">
        <v>131</v>
      </c>
      <c r="E68" s="124" t="s">
        <v>132</v>
      </c>
      <c r="F68" s="125" t="s">
        <v>59</v>
      </c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96"/>
      <c r="AF68" s="158"/>
      <c r="AG68" s="158"/>
      <c r="AH68" s="96"/>
      <c r="AI68" s="158"/>
      <c r="AJ68" s="158"/>
      <c r="AK68" s="96"/>
      <c r="AL68" s="158"/>
      <c r="AM68" s="158"/>
      <c r="AN68" s="96"/>
      <c r="AO68" s="158"/>
      <c r="AP68" s="158"/>
      <c r="AQ68" s="126"/>
      <c r="AR68" s="158"/>
      <c r="AS68" s="158"/>
      <c r="AT68" s="96"/>
      <c r="AU68" s="158"/>
      <c r="AV68" s="158"/>
      <c r="AW68" s="126"/>
      <c r="AX68" s="158"/>
      <c r="AY68" s="158"/>
      <c r="AZ68" s="96"/>
      <c r="BA68" s="158"/>
      <c r="BB68" s="158"/>
      <c r="BC68" s="126"/>
      <c r="BD68" s="158"/>
      <c r="BE68" s="158"/>
      <c r="BF68" s="96"/>
      <c r="BG68" s="158"/>
      <c r="BH68" s="158"/>
      <c r="BI68" s="126"/>
      <c r="BJ68" s="96">
        <f>BI68*BJ$102/100</f>
        <v>0</v>
      </c>
      <c r="BK68" s="97">
        <f>BI68-BJ68</f>
        <v>0</v>
      </c>
      <c r="BL68" s="126"/>
      <c r="BM68" s="158"/>
      <c r="BN68" s="158"/>
      <c r="BO68" s="126"/>
      <c r="BP68" s="96" t="e">
        <f t="shared" si="21"/>
        <v>#VALUE!</v>
      </c>
      <c r="BQ68" s="97" t="e">
        <f>BO68-BP68</f>
        <v>#VALUE!</v>
      </c>
      <c r="BR68" s="158"/>
      <c r="BS68" s="158"/>
      <c r="BT68" s="158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</row>
    <row r="69" spans="3:84" ht="11.25">
      <c r="C69" s="78"/>
      <c r="D69" s="123" t="s">
        <v>133</v>
      </c>
      <c r="E69" s="105" t="s">
        <v>134</v>
      </c>
      <c r="F69" s="106" t="s">
        <v>59</v>
      </c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7">
        <f>AE70+AE71+AE72</f>
        <v>0</v>
      </c>
      <c r="AF69" s="158"/>
      <c r="AG69" s="158"/>
      <c r="AH69" s="107">
        <f>AH70+AH71+AH72</f>
        <v>0</v>
      </c>
      <c r="AI69" s="158"/>
      <c r="AJ69" s="158"/>
      <c r="AK69" s="107">
        <f>AK70+AK71+AK72</f>
        <v>0</v>
      </c>
      <c r="AL69" s="158"/>
      <c r="AM69" s="158"/>
      <c r="AN69" s="107">
        <f>AN70+AN71+AN72</f>
        <v>0</v>
      </c>
      <c r="AO69" s="158"/>
      <c r="AP69" s="158"/>
      <c r="AQ69" s="107">
        <f>AQ70+AQ71+AQ72</f>
        <v>0</v>
      </c>
      <c r="AR69" s="158"/>
      <c r="AS69" s="158"/>
      <c r="AT69" s="107">
        <f>AT70+AT71+AT72</f>
        <v>0</v>
      </c>
      <c r="AU69" s="158"/>
      <c r="AV69" s="158"/>
      <c r="AW69" s="107">
        <f>AW70+AW71+AW72</f>
        <v>0</v>
      </c>
      <c r="AX69" s="158"/>
      <c r="AY69" s="158"/>
      <c r="AZ69" s="107">
        <f>AZ70+AZ71+AZ72</f>
        <v>0</v>
      </c>
      <c r="BA69" s="158"/>
      <c r="BB69" s="158"/>
      <c r="BC69" s="107">
        <f>BC70+BC71+BC72</f>
        <v>0</v>
      </c>
      <c r="BD69" s="158"/>
      <c r="BE69" s="158"/>
      <c r="BF69" s="107">
        <f>BF70+BF71+BF72</f>
        <v>0</v>
      </c>
      <c r="BG69" s="158"/>
      <c r="BH69" s="158"/>
      <c r="BI69" s="107">
        <f>BI70+BI71+BI72</f>
        <v>0</v>
      </c>
      <c r="BJ69" s="107">
        <f>BJ70+BJ71+BJ72</f>
        <v>0</v>
      </c>
      <c r="BK69" s="107">
        <f>BK70+BK71+BK72</f>
        <v>0</v>
      </c>
      <c r="BL69" s="107">
        <f>BL70+BL71+BL72</f>
        <v>0</v>
      </c>
      <c r="BM69" s="158"/>
      <c r="BN69" s="158"/>
      <c r="BO69" s="107">
        <f>BO70+BO71+BO72</f>
        <v>0</v>
      </c>
      <c r="BP69" s="107" t="e">
        <f>BP70+BP71+BP72</f>
        <v>#VALUE!</v>
      </c>
      <c r="BQ69" s="107" t="e">
        <f>BQ70+BQ71+BQ72</f>
        <v>#VALUE!</v>
      </c>
      <c r="BR69" s="158"/>
      <c r="BS69" s="158"/>
      <c r="BT69" s="158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</row>
    <row r="70" spans="3:84" ht="11.25">
      <c r="C70" s="78"/>
      <c r="D70" s="123" t="s">
        <v>135</v>
      </c>
      <c r="E70" s="127" t="s">
        <v>136</v>
      </c>
      <c r="F70" s="106" t="s">
        <v>59</v>
      </c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96"/>
      <c r="AF70" s="158"/>
      <c r="AG70" s="158"/>
      <c r="AH70" s="96"/>
      <c r="AI70" s="158"/>
      <c r="AJ70" s="158"/>
      <c r="AK70" s="96"/>
      <c r="AL70" s="158"/>
      <c r="AM70" s="158"/>
      <c r="AN70" s="96"/>
      <c r="AO70" s="158"/>
      <c r="AP70" s="158"/>
      <c r="AQ70" s="96"/>
      <c r="AR70" s="158"/>
      <c r="AS70" s="158"/>
      <c r="AT70" s="96"/>
      <c r="AU70" s="158"/>
      <c r="AV70" s="158"/>
      <c r="AW70" s="96"/>
      <c r="AX70" s="158"/>
      <c r="AY70" s="158"/>
      <c r="AZ70" s="96"/>
      <c r="BA70" s="158"/>
      <c r="BB70" s="158"/>
      <c r="BC70" s="96"/>
      <c r="BD70" s="158"/>
      <c r="BE70" s="158"/>
      <c r="BF70" s="96"/>
      <c r="BG70" s="158"/>
      <c r="BH70" s="158"/>
      <c r="BI70" s="96"/>
      <c r="BJ70" s="96">
        <f>BI70*BJ$102/100</f>
        <v>0</v>
      </c>
      <c r="BK70" s="97">
        <f>BI70-BJ70</f>
        <v>0</v>
      </c>
      <c r="BL70" s="96"/>
      <c r="BM70" s="158"/>
      <c r="BN70" s="158"/>
      <c r="BO70" s="96"/>
      <c r="BP70" s="96" t="e">
        <f t="shared" si="21"/>
        <v>#VALUE!</v>
      </c>
      <c r="BQ70" s="97" t="e">
        <f>BO70-BP70</f>
        <v>#VALUE!</v>
      </c>
      <c r="BR70" s="158"/>
      <c r="BS70" s="158"/>
      <c r="BT70" s="158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</row>
    <row r="71" spans="3:84" ht="11.25">
      <c r="C71" s="78"/>
      <c r="D71" s="123" t="s">
        <v>137</v>
      </c>
      <c r="E71" s="127" t="s">
        <v>138</v>
      </c>
      <c r="F71" s="106" t="s">
        <v>59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96"/>
      <c r="AF71" s="158"/>
      <c r="AG71" s="158"/>
      <c r="AH71" s="96"/>
      <c r="AI71" s="158"/>
      <c r="AJ71" s="158"/>
      <c r="AK71" s="96"/>
      <c r="AL71" s="158"/>
      <c r="AM71" s="158"/>
      <c r="AN71" s="96"/>
      <c r="AO71" s="158"/>
      <c r="AP71" s="158"/>
      <c r="AQ71" s="96"/>
      <c r="AR71" s="158"/>
      <c r="AS71" s="158"/>
      <c r="AT71" s="96"/>
      <c r="AU71" s="158"/>
      <c r="AV71" s="158"/>
      <c r="AW71" s="96"/>
      <c r="AX71" s="158"/>
      <c r="AY71" s="158"/>
      <c r="AZ71" s="96"/>
      <c r="BA71" s="158"/>
      <c r="BB71" s="158"/>
      <c r="BC71" s="96"/>
      <c r="BD71" s="158"/>
      <c r="BE71" s="158"/>
      <c r="BF71" s="96"/>
      <c r="BG71" s="158"/>
      <c r="BH71" s="158"/>
      <c r="BI71" s="96"/>
      <c r="BJ71" s="96">
        <f>BI71*BJ$102/100</f>
        <v>0</v>
      </c>
      <c r="BK71" s="97">
        <f>BI71-BJ71</f>
        <v>0</v>
      </c>
      <c r="BL71" s="96"/>
      <c r="BM71" s="158"/>
      <c r="BN71" s="158"/>
      <c r="BO71" s="96"/>
      <c r="BP71" s="96" t="e">
        <f t="shared" si="21"/>
        <v>#VALUE!</v>
      </c>
      <c r="BQ71" s="97" t="e">
        <f>BO71-BP71</f>
        <v>#VALUE!</v>
      </c>
      <c r="BR71" s="158"/>
      <c r="BS71" s="158"/>
      <c r="BT71" s="158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</row>
    <row r="72" spans="3:84" ht="11.25">
      <c r="C72" s="78"/>
      <c r="D72" s="123" t="s">
        <v>139</v>
      </c>
      <c r="E72" s="127" t="s">
        <v>140</v>
      </c>
      <c r="F72" s="106" t="s">
        <v>59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96"/>
      <c r="AF72" s="158"/>
      <c r="AG72" s="158"/>
      <c r="AH72" s="96"/>
      <c r="AI72" s="158"/>
      <c r="AJ72" s="158"/>
      <c r="AK72" s="96"/>
      <c r="AL72" s="158"/>
      <c r="AM72" s="158"/>
      <c r="AN72" s="96"/>
      <c r="AO72" s="158"/>
      <c r="AP72" s="158"/>
      <c r="AQ72" s="96"/>
      <c r="AR72" s="158"/>
      <c r="AS72" s="158"/>
      <c r="AT72" s="96"/>
      <c r="AU72" s="158"/>
      <c r="AV72" s="158"/>
      <c r="AW72" s="96"/>
      <c r="AX72" s="158"/>
      <c r="AY72" s="158"/>
      <c r="AZ72" s="96"/>
      <c r="BA72" s="158"/>
      <c r="BB72" s="158"/>
      <c r="BC72" s="96"/>
      <c r="BD72" s="158"/>
      <c r="BE72" s="158"/>
      <c r="BF72" s="96"/>
      <c r="BG72" s="158"/>
      <c r="BH72" s="158"/>
      <c r="BI72" s="96"/>
      <c r="BJ72" s="96">
        <f>BI72*BJ$102/100</f>
        <v>0</v>
      </c>
      <c r="BK72" s="97">
        <f>BI72-BJ72</f>
        <v>0</v>
      </c>
      <c r="BL72" s="96"/>
      <c r="BM72" s="158"/>
      <c r="BN72" s="158"/>
      <c r="BO72" s="96"/>
      <c r="BP72" s="96" t="e">
        <f t="shared" si="21"/>
        <v>#VALUE!</v>
      </c>
      <c r="BQ72" s="97" t="e">
        <f>BO72-BP72</f>
        <v>#VALUE!</v>
      </c>
      <c r="BR72" s="158"/>
      <c r="BS72" s="158"/>
      <c r="BT72" s="158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</row>
    <row r="73" spans="3:84" ht="11.25">
      <c r="C73" s="78"/>
      <c r="D73" s="123" t="s">
        <v>141</v>
      </c>
      <c r="E73" s="105" t="s">
        <v>142</v>
      </c>
      <c r="F73" s="106" t="s">
        <v>59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28">
        <f>SUM(AE74:AE77)</f>
        <v>0</v>
      </c>
      <c r="AF73" s="158"/>
      <c r="AG73" s="158"/>
      <c r="AH73" s="128">
        <f>SUM(AH74:AH77)</f>
        <v>0</v>
      </c>
      <c r="AI73" s="158"/>
      <c r="AJ73" s="158"/>
      <c r="AK73" s="128">
        <f>SUM(AK74:AK77)</f>
        <v>0</v>
      </c>
      <c r="AL73" s="158"/>
      <c r="AM73" s="158"/>
      <c r="AN73" s="128">
        <f>SUM(AN74:AN77)</f>
        <v>0</v>
      </c>
      <c r="AO73" s="158"/>
      <c r="AP73" s="158"/>
      <c r="AQ73" s="128">
        <f>SUM(AQ74:AQ77)</f>
        <v>0</v>
      </c>
      <c r="AR73" s="158"/>
      <c r="AS73" s="158"/>
      <c r="AT73" s="128">
        <f>SUM(AT74:AT77)</f>
        <v>0</v>
      </c>
      <c r="AU73" s="158"/>
      <c r="AV73" s="158"/>
      <c r="AW73" s="128">
        <f>SUM(AW74:AW77)</f>
        <v>0</v>
      </c>
      <c r="AX73" s="158"/>
      <c r="AY73" s="158"/>
      <c r="AZ73" s="128">
        <f>SUM(AZ74:AZ77)</f>
        <v>0</v>
      </c>
      <c r="BA73" s="158"/>
      <c r="BB73" s="158"/>
      <c r="BC73" s="128">
        <f>SUM(BC74:BC77)</f>
        <v>0</v>
      </c>
      <c r="BD73" s="158"/>
      <c r="BE73" s="158"/>
      <c r="BF73" s="128">
        <f>SUM(BF74:BF77)</f>
        <v>0</v>
      </c>
      <c r="BG73" s="158"/>
      <c r="BH73" s="158"/>
      <c r="BI73" s="128">
        <f>SUM(BI74:BI77)</f>
        <v>0</v>
      </c>
      <c r="BJ73" s="128">
        <f>SUM(BJ74:BJ77)</f>
        <v>0</v>
      </c>
      <c r="BK73" s="128">
        <f>SUM(BK74:BK77)</f>
        <v>0</v>
      </c>
      <c r="BL73" s="128">
        <f>SUM(BL74:BL77)</f>
        <v>0</v>
      </c>
      <c r="BM73" s="158"/>
      <c r="BN73" s="158"/>
      <c r="BO73" s="128">
        <f>SUM(BO74:BO77)</f>
        <v>0</v>
      </c>
      <c r="BP73" s="128" t="e">
        <f>SUM(BP74:BP77)</f>
        <v>#VALUE!</v>
      </c>
      <c r="BQ73" s="128" t="e">
        <f>SUM(BQ74:BQ77)</f>
        <v>#VALUE!</v>
      </c>
      <c r="BR73" s="158"/>
      <c r="BS73" s="158"/>
      <c r="BT73" s="158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</row>
    <row r="74" spans="3:84" s="131" customFormat="1" ht="11.25">
      <c r="C74" s="129"/>
      <c r="D74" s="104" t="s">
        <v>143</v>
      </c>
      <c r="E74" s="127" t="s">
        <v>144</v>
      </c>
      <c r="F74" s="106" t="s">
        <v>59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96"/>
      <c r="AF74" s="158"/>
      <c r="AG74" s="158"/>
      <c r="AH74" s="96"/>
      <c r="AI74" s="158"/>
      <c r="AJ74" s="158"/>
      <c r="AK74" s="96"/>
      <c r="AL74" s="158"/>
      <c r="AM74" s="158"/>
      <c r="AN74" s="96"/>
      <c r="AO74" s="158"/>
      <c r="AP74" s="158"/>
      <c r="AQ74" s="130"/>
      <c r="AR74" s="158"/>
      <c r="AS74" s="158"/>
      <c r="AT74" s="96"/>
      <c r="AU74" s="158"/>
      <c r="AV74" s="158"/>
      <c r="AW74" s="130"/>
      <c r="AX74" s="158"/>
      <c r="AY74" s="158"/>
      <c r="AZ74" s="96"/>
      <c r="BA74" s="158"/>
      <c r="BB74" s="158"/>
      <c r="BC74" s="130"/>
      <c r="BD74" s="158"/>
      <c r="BE74" s="158"/>
      <c r="BF74" s="96"/>
      <c r="BG74" s="158"/>
      <c r="BH74" s="158"/>
      <c r="BI74" s="130"/>
      <c r="BJ74" s="96">
        <f>BI74*BJ$102/100</f>
        <v>0</v>
      </c>
      <c r="BK74" s="97">
        <f>BI74-BJ74</f>
        <v>0</v>
      </c>
      <c r="BL74" s="130"/>
      <c r="BM74" s="158"/>
      <c r="BN74" s="158"/>
      <c r="BO74" s="130"/>
      <c r="BP74" s="96" t="e">
        <f t="shared" si="21"/>
        <v>#VALUE!</v>
      </c>
      <c r="BQ74" s="97" t="e">
        <f aca="true" t="shared" si="22" ref="BQ74:BQ81">BO74-BP74</f>
        <v>#VALUE!</v>
      </c>
      <c r="BR74" s="158"/>
      <c r="BS74" s="158"/>
      <c r="BT74" s="158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</row>
    <row r="75" spans="3:84" ht="11.25">
      <c r="C75" s="78"/>
      <c r="D75" s="104" t="s">
        <v>145</v>
      </c>
      <c r="E75" s="127" t="s">
        <v>146</v>
      </c>
      <c r="F75" s="106" t="s">
        <v>59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96"/>
      <c r="AF75" s="158"/>
      <c r="AG75" s="158"/>
      <c r="AH75" s="96"/>
      <c r="AI75" s="158"/>
      <c r="AJ75" s="158"/>
      <c r="AK75" s="96"/>
      <c r="AL75" s="158"/>
      <c r="AM75" s="158"/>
      <c r="AN75" s="96"/>
      <c r="AO75" s="158"/>
      <c r="AP75" s="158"/>
      <c r="AQ75" s="130"/>
      <c r="AR75" s="158"/>
      <c r="AS75" s="158"/>
      <c r="AT75" s="96"/>
      <c r="AU75" s="158"/>
      <c r="AV75" s="158"/>
      <c r="AW75" s="130"/>
      <c r="AX75" s="158"/>
      <c r="AY75" s="158"/>
      <c r="AZ75" s="96"/>
      <c r="BA75" s="158"/>
      <c r="BB75" s="158"/>
      <c r="BC75" s="130"/>
      <c r="BD75" s="158"/>
      <c r="BE75" s="158"/>
      <c r="BF75" s="96"/>
      <c r="BG75" s="158"/>
      <c r="BH75" s="158"/>
      <c r="BI75" s="130"/>
      <c r="BJ75" s="96">
        <f>BI75*BJ$102/100</f>
        <v>0</v>
      </c>
      <c r="BK75" s="97">
        <f>BI75-BJ75</f>
        <v>0</v>
      </c>
      <c r="BL75" s="130"/>
      <c r="BM75" s="158"/>
      <c r="BN75" s="158"/>
      <c r="BO75" s="130"/>
      <c r="BP75" s="96" t="e">
        <f t="shared" si="21"/>
        <v>#VALUE!</v>
      </c>
      <c r="BQ75" s="97" t="e">
        <f t="shared" si="22"/>
        <v>#VALUE!</v>
      </c>
      <c r="BR75" s="158"/>
      <c r="BS75" s="158"/>
      <c r="BT75" s="158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</row>
    <row r="76" spans="3:84" ht="11.25">
      <c r="C76" s="78"/>
      <c r="D76" s="104" t="s">
        <v>147</v>
      </c>
      <c r="E76" s="127" t="s">
        <v>148</v>
      </c>
      <c r="F76" s="106" t="s">
        <v>59</v>
      </c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96"/>
      <c r="AF76" s="158"/>
      <c r="AG76" s="158"/>
      <c r="AH76" s="96"/>
      <c r="AI76" s="158"/>
      <c r="AJ76" s="158"/>
      <c r="AK76" s="96"/>
      <c r="AL76" s="158"/>
      <c r="AM76" s="158"/>
      <c r="AN76" s="96"/>
      <c r="AO76" s="158"/>
      <c r="AP76" s="158"/>
      <c r="AQ76" s="130"/>
      <c r="AR76" s="158"/>
      <c r="AS76" s="158"/>
      <c r="AT76" s="96"/>
      <c r="AU76" s="158"/>
      <c r="AV76" s="158"/>
      <c r="AW76" s="130"/>
      <c r="AX76" s="158"/>
      <c r="AY76" s="158"/>
      <c r="AZ76" s="96"/>
      <c r="BA76" s="158"/>
      <c r="BB76" s="158"/>
      <c r="BC76" s="130"/>
      <c r="BD76" s="158"/>
      <c r="BE76" s="158"/>
      <c r="BF76" s="96"/>
      <c r="BG76" s="158"/>
      <c r="BH76" s="158"/>
      <c r="BI76" s="130"/>
      <c r="BJ76" s="96">
        <f>BI76*BJ$102/100</f>
        <v>0</v>
      </c>
      <c r="BK76" s="97">
        <f>BI76-BJ76</f>
        <v>0</v>
      </c>
      <c r="BL76" s="130"/>
      <c r="BM76" s="158"/>
      <c r="BN76" s="158"/>
      <c r="BO76" s="130"/>
      <c r="BP76" s="96" t="e">
        <f t="shared" si="21"/>
        <v>#VALUE!</v>
      </c>
      <c r="BQ76" s="97" t="e">
        <f t="shared" si="22"/>
        <v>#VALUE!</v>
      </c>
      <c r="BR76" s="158"/>
      <c r="BS76" s="158"/>
      <c r="BT76" s="158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</row>
    <row r="77" spans="3:84" ht="11.25">
      <c r="C77" s="78"/>
      <c r="D77" s="104" t="s">
        <v>149</v>
      </c>
      <c r="E77" s="127" t="s">
        <v>150</v>
      </c>
      <c r="F77" s="106" t="s">
        <v>59</v>
      </c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96"/>
      <c r="AF77" s="158"/>
      <c r="AG77" s="158"/>
      <c r="AH77" s="96"/>
      <c r="AI77" s="158"/>
      <c r="AJ77" s="158"/>
      <c r="AK77" s="96"/>
      <c r="AL77" s="158"/>
      <c r="AM77" s="158"/>
      <c r="AN77" s="96"/>
      <c r="AO77" s="158"/>
      <c r="AP77" s="158"/>
      <c r="AQ77" s="130"/>
      <c r="AR77" s="158"/>
      <c r="AS77" s="158"/>
      <c r="AT77" s="96"/>
      <c r="AU77" s="158"/>
      <c r="AV77" s="158"/>
      <c r="AW77" s="130"/>
      <c r="AX77" s="158"/>
      <c r="AY77" s="158"/>
      <c r="AZ77" s="96"/>
      <c r="BA77" s="158"/>
      <c r="BB77" s="158"/>
      <c r="BC77" s="130"/>
      <c r="BD77" s="158"/>
      <c r="BE77" s="158"/>
      <c r="BF77" s="96"/>
      <c r="BG77" s="158"/>
      <c r="BH77" s="158"/>
      <c r="BI77" s="130"/>
      <c r="BJ77" s="96">
        <f>BI77*BJ$102/100</f>
        <v>0</v>
      </c>
      <c r="BK77" s="97">
        <f>BI77-BJ77</f>
        <v>0</v>
      </c>
      <c r="BL77" s="130"/>
      <c r="BM77" s="158"/>
      <c r="BN77" s="158"/>
      <c r="BO77" s="130"/>
      <c r="BP77" s="96" t="e">
        <f t="shared" si="21"/>
        <v>#VALUE!</v>
      </c>
      <c r="BQ77" s="97" t="e">
        <f t="shared" si="22"/>
        <v>#VALUE!</v>
      </c>
      <c r="BR77" s="158"/>
      <c r="BS77" s="158"/>
      <c r="BT77" s="158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</row>
    <row r="78" spans="3:84" ht="11.25">
      <c r="C78" s="78"/>
      <c r="D78" s="104" t="s">
        <v>151</v>
      </c>
      <c r="E78" s="124" t="s">
        <v>152</v>
      </c>
      <c r="F78" s="106" t="s">
        <v>59</v>
      </c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7">
        <f>AE33*AE107/100</f>
        <v>696.7574514936001</v>
      </c>
      <c r="AF78" s="158"/>
      <c r="AG78" s="158"/>
      <c r="AH78" s="107">
        <f>AH33*AH107/100</f>
        <v>848.1447477720001</v>
      </c>
      <c r="AI78" s="158"/>
      <c r="AJ78" s="158"/>
      <c r="AK78" s="107">
        <f>AK33*AK107/100</f>
        <v>728.4752133119999</v>
      </c>
      <c r="AL78" s="158"/>
      <c r="AM78" s="158"/>
      <c r="AN78" s="107">
        <f>AN33*AN107/100</f>
        <v>848.2998585599998</v>
      </c>
      <c r="AO78" s="158"/>
      <c r="AP78" s="158"/>
      <c r="AQ78" s="107">
        <f>AQ33*AQ107/100</f>
        <v>0</v>
      </c>
      <c r="AR78" s="158"/>
      <c r="AS78" s="158"/>
      <c r="AT78" s="107">
        <f>AT33*AT107/100</f>
        <v>901.7445818303999</v>
      </c>
      <c r="AU78" s="158"/>
      <c r="AV78" s="158"/>
      <c r="AW78" s="107">
        <f>AW33*AW107/100</f>
        <v>0</v>
      </c>
      <c r="AX78" s="158"/>
      <c r="AY78" s="158"/>
      <c r="AZ78" s="107">
        <f>AZ33*AZ107/100</f>
        <v>0</v>
      </c>
      <c r="BA78" s="158"/>
      <c r="BB78" s="158"/>
      <c r="BC78" s="107">
        <f>BC33*BC107/100</f>
        <v>0</v>
      </c>
      <c r="BD78" s="158"/>
      <c r="BE78" s="158"/>
      <c r="BF78" s="107">
        <f>BF33*BF107/100</f>
        <v>0</v>
      </c>
      <c r="BG78" s="158"/>
      <c r="BH78" s="158"/>
      <c r="BI78" s="107">
        <f>BI33*BI107/100</f>
        <v>0</v>
      </c>
      <c r="BJ78" s="107">
        <f>BJ33*BJ107/100</f>
        <v>0</v>
      </c>
      <c r="BK78" s="107">
        <f>BK33*BK107/100</f>
        <v>0</v>
      </c>
      <c r="BL78" s="107">
        <f>BL33*BL107/100</f>
        <v>0</v>
      </c>
      <c r="BM78" s="158"/>
      <c r="BN78" s="158"/>
      <c r="BO78" s="107">
        <f>BO33*BO107/100</f>
        <v>0</v>
      </c>
      <c r="BP78" s="107" t="e">
        <f>BP33*BP107/100</f>
        <v>#VALUE!</v>
      </c>
      <c r="BQ78" s="107" t="e">
        <f>BQ33*BQ107/100</f>
        <v>#VALUE!</v>
      </c>
      <c r="BR78" s="158"/>
      <c r="BS78" s="158"/>
      <c r="BT78" s="158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</row>
    <row r="79" spans="3:84" ht="11.25">
      <c r="C79" s="78"/>
      <c r="D79" s="104" t="s">
        <v>153</v>
      </c>
      <c r="E79" s="164" t="s">
        <v>154</v>
      </c>
      <c r="F79" s="106" t="s">
        <v>59</v>
      </c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96"/>
      <c r="AF79" s="158"/>
      <c r="AG79" s="158"/>
      <c r="AH79" s="96"/>
      <c r="AI79" s="158"/>
      <c r="AJ79" s="158"/>
      <c r="AK79" s="96"/>
      <c r="AL79" s="158"/>
      <c r="AM79" s="158"/>
      <c r="AN79" s="96"/>
      <c r="AO79" s="158"/>
      <c r="AP79" s="158"/>
      <c r="AQ79" s="130"/>
      <c r="AR79" s="158"/>
      <c r="AS79" s="158"/>
      <c r="AT79" s="96"/>
      <c r="AU79" s="158"/>
      <c r="AV79" s="158"/>
      <c r="AW79" s="130"/>
      <c r="AX79" s="158"/>
      <c r="AY79" s="158"/>
      <c r="AZ79" s="96"/>
      <c r="BA79" s="158"/>
      <c r="BB79" s="158"/>
      <c r="BC79" s="130"/>
      <c r="BD79" s="158"/>
      <c r="BE79" s="158"/>
      <c r="BF79" s="96"/>
      <c r="BG79" s="158"/>
      <c r="BH79" s="158"/>
      <c r="BI79" s="130"/>
      <c r="BJ79" s="96">
        <f>BI79*BJ$102/100</f>
        <v>0</v>
      </c>
      <c r="BK79" s="97">
        <f>BI79-BJ79</f>
        <v>0</v>
      </c>
      <c r="BL79" s="130"/>
      <c r="BM79" s="158"/>
      <c r="BN79" s="158"/>
      <c r="BO79" s="130"/>
      <c r="BP79" s="96" t="e">
        <f t="shared" si="21"/>
        <v>#VALUE!</v>
      </c>
      <c r="BQ79" s="97" t="e">
        <f t="shared" si="22"/>
        <v>#VALUE!</v>
      </c>
      <c r="BR79" s="158"/>
      <c r="BS79" s="158"/>
      <c r="BT79" s="158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</row>
    <row r="80" spans="3:84" ht="11.25">
      <c r="C80" s="78"/>
      <c r="D80" s="104" t="s">
        <v>155</v>
      </c>
      <c r="E80" s="132" t="s">
        <v>156</v>
      </c>
      <c r="F80" s="106" t="s">
        <v>59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96"/>
      <c r="AF80" s="158"/>
      <c r="AG80" s="158"/>
      <c r="AH80" s="96"/>
      <c r="AI80" s="158"/>
      <c r="AJ80" s="158"/>
      <c r="AK80" s="96"/>
      <c r="AL80" s="158"/>
      <c r="AM80" s="158"/>
      <c r="AN80" s="96"/>
      <c r="AO80" s="158"/>
      <c r="AP80" s="158"/>
      <c r="AQ80" s="130"/>
      <c r="AR80" s="158"/>
      <c r="AS80" s="158"/>
      <c r="AT80" s="96"/>
      <c r="AU80" s="158"/>
      <c r="AV80" s="158"/>
      <c r="AW80" s="130"/>
      <c r="AX80" s="158"/>
      <c r="AY80" s="158"/>
      <c r="AZ80" s="96"/>
      <c r="BA80" s="158"/>
      <c r="BB80" s="158"/>
      <c r="BC80" s="130"/>
      <c r="BD80" s="158"/>
      <c r="BE80" s="158"/>
      <c r="BF80" s="96"/>
      <c r="BG80" s="158"/>
      <c r="BH80" s="158"/>
      <c r="BI80" s="130"/>
      <c r="BJ80" s="96">
        <f>BI80*BJ$102/100</f>
        <v>0</v>
      </c>
      <c r="BK80" s="97">
        <f>BI80-BJ80</f>
        <v>0</v>
      </c>
      <c r="BL80" s="130"/>
      <c r="BM80" s="158"/>
      <c r="BN80" s="158"/>
      <c r="BO80" s="130"/>
      <c r="BP80" s="96" t="e">
        <f t="shared" si="21"/>
        <v>#VALUE!</v>
      </c>
      <c r="BQ80" s="97" t="e">
        <f t="shared" si="22"/>
        <v>#VALUE!</v>
      </c>
      <c r="BR80" s="158"/>
      <c r="BS80" s="158"/>
      <c r="BT80" s="158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</row>
    <row r="81" spans="3:84" ht="11.25">
      <c r="C81" s="78"/>
      <c r="D81" s="104" t="s">
        <v>157</v>
      </c>
      <c r="E81" s="165" t="s">
        <v>158</v>
      </c>
      <c r="F81" s="113" t="s">
        <v>59</v>
      </c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95">
        <f>'[1]Расшифровка расходов'!AE$30</f>
        <v>0</v>
      </c>
      <c r="AF81" s="158"/>
      <c r="AG81" s="158"/>
      <c r="AH81" s="95">
        <f>'[1]Расшифровка расходов'!AH$30</f>
        <v>0</v>
      </c>
      <c r="AI81" s="158"/>
      <c r="AJ81" s="158"/>
      <c r="AK81" s="95">
        <f>'[1]Расшифровка расходов'!AK$30</f>
        <v>0</v>
      </c>
      <c r="AL81" s="158"/>
      <c r="AM81" s="158"/>
      <c r="AN81" s="95">
        <f>'[1]Расшифровка расходов'!AN$30</f>
        <v>0</v>
      </c>
      <c r="AO81" s="158"/>
      <c r="AP81" s="158"/>
      <c r="AQ81" s="95">
        <f>'[1]Расшифровка расходов'!AQ$30</f>
        <v>0</v>
      </c>
      <c r="AR81" s="158"/>
      <c r="AS81" s="158"/>
      <c r="AT81" s="95">
        <f>'[1]Расшифровка расходов'!AT$30</f>
        <v>0</v>
      </c>
      <c r="AU81" s="158"/>
      <c r="AV81" s="158"/>
      <c r="AW81" s="95">
        <f>'[1]Расшифровка расходов'!AW$30</f>
        <v>0</v>
      </c>
      <c r="AX81" s="158"/>
      <c r="AY81" s="158"/>
      <c r="AZ81" s="95">
        <f>'[1]Расшифровка расходов'!AZ$30</f>
        <v>0</v>
      </c>
      <c r="BA81" s="158"/>
      <c r="BB81" s="158"/>
      <c r="BC81" s="95">
        <f>'[1]Расшифровка расходов'!BC$30</f>
        <v>0</v>
      </c>
      <c r="BD81" s="158"/>
      <c r="BE81" s="158"/>
      <c r="BF81" s="95">
        <f>'[1]Расшифровка расходов'!BF$30</f>
        <v>0</v>
      </c>
      <c r="BG81" s="158"/>
      <c r="BH81" s="158"/>
      <c r="BI81" s="95">
        <f>'[1]Расшифровка расходов'!BI$30</f>
        <v>0</v>
      </c>
      <c r="BJ81" s="96">
        <f>BI81*BJ$102/100</f>
        <v>0</v>
      </c>
      <c r="BK81" s="97">
        <f>BI81-BJ81</f>
        <v>0</v>
      </c>
      <c r="BL81" s="95">
        <f>'[1]Расшифровка расходов'!BL$30</f>
        <v>0</v>
      </c>
      <c r="BM81" s="158"/>
      <c r="BN81" s="158"/>
      <c r="BO81" s="95">
        <f>'[1]Расшифровка расходов'!BO$30</f>
        <v>0</v>
      </c>
      <c r="BP81" s="96" t="e">
        <f t="shared" si="21"/>
        <v>#VALUE!</v>
      </c>
      <c r="BQ81" s="97" t="e">
        <f t="shared" si="22"/>
        <v>#VALUE!</v>
      </c>
      <c r="BR81" s="158"/>
      <c r="BS81" s="158"/>
      <c r="BT81" s="158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</row>
    <row r="82" spans="3:84" ht="11.25">
      <c r="C82" s="78"/>
      <c r="D82" s="104" t="s">
        <v>159</v>
      </c>
      <c r="E82" s="124" t="s">
        <v>160</v>
      </c>
      <c r="F82" s="106" t="s">
        <v>59</v>
      </c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7">
        <f>(AE57+AE86+AE87+AE88)/(1-(AE106/100))*(AE106/100)</f>
        <v>-5.000000004429239E-05</v>
      </c>
      <c r="AF82" s="158"/>
      <c r="AG82" s="158"/>
      <c r="AH82" s="107">
        <f>(AH57+AH86+AH87+AH88)/(1-(AH106/100))*(AH106/100)</f>
        <v>0</v>
      </c>
      <c r="AI82" s="158"/>
      <c r="AJ82" s="158"/>
      <c r="AK82" s="107">
        <f>(AK57+AK86+AK87+AK88)/(1-(AK106/100))*(AK106/100)</f>
        <v>0</v>
      </c>
      <c r="AL82" s="158"/>
      <c r="AM82" s="158"/>
      <c r="AN82" s="107">
        <f>(AN57+AN86+AN87+AN88)/(1-(AN106/100))*(AN106/100)</f>
        <v>0</v>
      </c>
      <c r="AO82" s="158"/>
      <c r="AP82" s="158"/>
      <c r="AQ82" s="107">
        <f>(AQ57+AQ86+AQ87+AQ88)/(1-(AQ106/100))*(AQ106/100)</f>
        <v>0</v>
      </c>
      <c r="AR82" s="158"/>
      <c r="AS82" s="158"/>
      <c r="AT82" s="107">
        <f>(AT57+AT86+AT87+AT88)/(1-(AT106/100))*(AT106/100)</f>
        <v>0</v>
      </c>
      <c r="AU82" s="158"/>
      <c r="AV82" s="158"/>
      <c r="AW82" s="107">
        <f>(AW57+AW86+AW87+AW88)/(1-(AW106/100))*(AW106/100)</f>
        <v>0</v>
      </c>
      <c r="AX82" s="158"/>
      <c r="AY82" s="158"/>
      <c r="AZ82" s="107">
        <f>(AZ57+AZ86+AZ87+AZ88)/(1-(AZ106/100))*(AZ106/100)</f>
        <v>0</v>
      </c>
      <c r="BA82" s="158"/>
      <c r="BB82" s="158"/>
      <c r="BC82" s="107">
        <f>(BC57+BC86+BC87+BC88)/(1-(BC106/100))*(BC106/100)</f>
        <v>0</v>
      </c>
      <c r="BD82" s="158"/>
      <c r="BE82" s="158"/>
      <c r="BF82" s="107">
        <f>(BF57+BF86+BF87+BF88)/(1-(BF106/100))*(BF106/100)</f>
        <v>0</v>
      </c>
      <c r="BG82" s="158"/>
      <c r="BH82" s="158"/>
      <c r="BI82" s="107">
        <f>(BI57+BI86+BI87+BI88)/(1-(BI106/100))*(BI106/100)</f>
        <v>0</v>
      </c>
      <c r="BJ82" s="107">
        <f>(BJ57+BJ86+BJ87+BJ88)/(1-(BI106/100))*(BI106/100)</f>
        <v>0</v>
      </c>
      <c r="BK82" s="107">
        <f>(BK57+BK86+BK87+BK88)/(1-(BI106/100))*(BI106/100)</f>
        <v>0</v>
      </c>
      <c r="BL82" s="107">
        <f>(BL57+BL86+BL87+BL88)/(1-(BL106/100))*(BL106/100)</f>
        <v>0</v>
      </c>
      <c r="BM82" s="158"/>
      <c r="BN82" s="158"/>
      <c r="BO82" s="107">
        <f>(BO57+BO86+BO87+BO88)/(1-(BO106/100))*(BO106/100)</f>
        <v>0</v>
      </c>
      <c r="BP82" s="107" t="e">
        <f>(BP57+BP86+BP87+BP88)/(1-(BO106/100))*(BO106/100)</f>
        <v>#VALUE!</v>
      </c>
      <c r="BQ82" s="107" t="e">
        <f>(BQ57+BQ86+BQ87+BQ88)/(1-(BO106/100))*(BO106/100)</f>
        <v>#VALUE!</v>
      </c>
      <c r="BR82" s="158"/>
      <c r="BS82" s="158"/>
      <c r="BT82" s="158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</row>
    <row r="83" spans="3:84" ht="11.25">
      <c r="C83" s="78"/>
      <c r="D83" s="104" t="s">
        <v>161</v>
      </c>
      <c r="E83" s="108" t="s">
        <v>162</v>
      </c>
      <c r="F83" s="106" t="s">
        <v>59</v>
      </c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7">
        <f>(AE88)/(1-(AE106/100))*(AE106/100)</f>
        <v>0</v>
      </c>
      <c r="AF83" s="158"/>
      <c r="AG83" s="158"/>
      <c r="AH83" s="107">
        <f>(AH88)/(1-(AH106/100))*(AH106/100)</f>
        <v>0</v>
      </c>
      <c r="AI83" s="158"/>
      <c r="AJ83" s="158"/>
      <c r="AK83" s="107">
        <f>(AK88)/(1-(AK106/100))*(AK106/100)</f>
        <v>0</v>
      </c>
      <c r="AL83" s="158"/>
      <c r="AM83" s="158"/>
      <c r="AN83" s="107">
        <f>(AN88)/(1-(AN106/100))*(AN106/100)</f>
        <v>0</v>
      </c>
      <c r="AO83" s="158"/>
      <c r="AP83" s="158"/>
      <c r="AQ83" s="107">
        <f>(AQ88)/(1-(AQ106/100))*(AQ106/100)</f>
        <v>0</v>
      </c>
      <c r="AR83" s="158"/>
      <c r="AS83" s="158"/>
      <c r="AT83" s="107">
        <f>(AT88)/(1-(AT106/100))*(AT106/100)</f>
        <v>0</v>
      </c>
      <c r="AU83" s="158"/>
      <c r="AV83" s="158"/>
      <c r="AW83" s="107">
        <f>(AW88)/(1-(AW106/100))*(AW106/100)</f>
        <v>0</v>
      </c>
      <c r="AX83" s="158"/>
      <c r="AY83" s="158"/>
      <c r="AZ83" s="107">
        <f>(AZ88)/(1-(AZ106/100))*(AZ106/100)</f>
        <v>0</v>
      </c>
      <c r="BA83" s="158"/>
      <c r="BB83" s="158"/>
      <c r="BC83" s="107">
        <f>(BC88)/(1-(BC106/100))*(BC106/100)</f>
        <v>0</v>
      </c>
      <c r="BD83" s="158"/>
      <c r="BE83" s="158"/>
      <c r="BF83" s="107">
        <f>(BF88)/(1-(BF106/100))*(BF106/100)</f>
        <v>0</v>
      </c>
      <c r="BG83" s="158"/>
      <c r="BH83" s="158"/>
      <c r="BI83" s="107">
        <f>(BI88)/(1-(BI106/100))*(BI106/100)</f>
        <v>0</v>
      </c>
      <c r="BJ83" s="107">
        <f>(BJ88)/(1-(BI106/100))*(BI106/100)</f>
        <v>0</v>
      </c>
      <c r="BK83" s="107">
        <f>(BK88)/(1-(BI106/100))*(BI106/100)</f>
        <v>0</v>
      </c>
      <c r="BL83" s="107">
        <f>(BL88)/(1-(BL106/100))*(BL106/100)</f>
        <v>0</v>
      </c>
      <c r="BM83" s="158"/>
      <c r="BN83" s="158"/>
      <c r="BO83" s="107">
        <f>(BO88)/(1-(BO106/100))*(BO106/100)</f>
        <v>0</v>
      </c>
      <c r="BP83" s="107" t="e">
        <f>(BP88)/(1-(BO106/100))*(BO106/100)</f>
        <v>#VALUE!</v>
      </c>
      <c r="BQ83" s="107" t="e">
        <f>(BQ88)/(1-(BO106/100))*(BO106/100)</f>
        <v>#VALUE!</v>
      </c>
      <c r="BR83" s="158"/>
      <c r="BS83" s="158"/>
      <c r="BT83" s="158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</row>
    <row r="84" spans="3:84" ht="11.25">
      <c r="C84" s="78"/>
      <c r="D84" s="104" t="s">
        <v>163</v>
      </c>
      <c r="E84" s="124" t="s">
        <v>164</v>
      </c>
      <c r="F84" s="106" t="s">
        <v>59</v>
      </c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95">
        <f>'[1]П1.17'!AE86</f>
        <v>1244.3197999999998</v>
      </c>
      <c r="AF84" s="158"/>
      <c r="AG84" s="158"/>
      <c r="AH84" s="95">
        <f>'[1]П1.17'!AH86</f>
        <v>1689.3629999999998</v>
      </c>
      <c r="AI84" s="158"/>
      <c r="AJ84" s="158"/>
      <c r="AK84" s="95">
        <f>'[1]П1.17'!AK86</f>
        <v>1326.9441000000002</v>
      </c>
      <c r="AL84" s="158"/>
      <c r="AM84" s="158"/>
      <c r="AN84" s="95">
        <f>'[1]П1.17'!AN86</f>
        <v>1689.3629999999998</v>
      </c>
      <c r="AO84" s="158"/>
      <c r="AP84" s="158"/>
      <c r="AQ84" s="95">
        <f>'[1]П1.17'!AQ86</f>
        <v>1689.3629999999998</v>
      </c>
      <c r="AR84" s="158"/>
      <c r="AS84" s="158"/>
      <c r="AT84" s="95">
        <f>'[1]П1.17'!AT86</f>
        <v>1689.3629999999998</v>
      </c>
      <c r="AU84" s="158"/>
      <c r="AV84" s="158"/>
      <c r="AW84" s="95">
        <f>'[1]П1.17'!AW86</f>
        <v>1689.3629999999998</v>
      </c>
      <c r="AX84" s="158"/>
      <c r="AY84" s="158"/>
      <c r="AZ84" s="95">
        <f>'[1]П1.17'!AZ86</f>
        <v>1689.3629999999998</v>
      </c>
      <c r="BA84" s="158"/>
      <c r="BB84" s="158"/>
      <c r="BC84" s="95">
        <f>'[1]П1.17'!BC86</f>
        <v>1689.3629999999998</v>
      </c>
      <c r="BD84" s="158"/>
      <c r="BE84" s="158"/>
      <c r="BF84" s="95">
        <f>'[1]П1.17'!BF86</f>
        <v>1689.3629999999998</v>
      </c>
      <c r="BG84" s="158"/>
      <c r="BH84" s="158"/>
      <c r="BI84" s="95">
        <f>'[1]П1.17'!BI86</f>
        <v>1689.3629999999998</v>
      </c>
      <c r="BJ84" s="96">
        <f>BI84*BJ$102/100</f>
        <v>0</v>
      </c>
      <c r="BK84" s="97">
        <f>BI84-BJ84</f>
        <v>1689.3629999999998</v>
      </c>
      <c r="BL84" s="95">
        <f>'[1]П1.17'!BL86</f>
        <v>1689.3629999999998</v>
      </c>
      <c r="BM84" s="158"/>
      <c r="BN84" s="158"/>
      <c r="BO84" s="95">
        <f>'[1]П1.17'!BO86</f>
        <v>1689.3629999999998</v>
      </c>
      <c r="BP84" s="96" t="e">
        <f t="shared" si="21"/>
        <v>#VALUE!</v>
      </c>
      <c r="BQ84" s="97" t="e">
        <f>BO84-BP84</f>
        <v>#VALUE!</v>
      </c>
      <c r="BR84" s="158"/>
      <c r="BS84" s="158"/>
      <c r="BT84" s="158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</row>
    <row r="85" spans="3:84" ht="11.25">
      <c r="C85" s="78"/>
      <c r="D85" s="104" t="s">
        <v>165</v>
      </c>
      <c r="E85" s="133" t="s">
        <v>166</v>
      </c>
      <c r="F85" s="106" t="s">
        <v>59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96">
        <v>1244.32</v>
      </c>
      <c r="AF85" s="158"/>
      <c r="AG85" s="158"/>
      <c r="AH85" s="96">
        <f>AH84</f>
        <v>1689.3629999999998</v>
      </c>
      <c r="AI85" s="158"/>
      <c r="AJ85" s="158"/>
      <c r="AK85" s="96">
        <f>AK84</f>
        <v>1326.9441000000002</v>
      </c>
      <c r="AL85" s="158"/>
      <c r="AM85" s="158"/>
      <c r="AN85" s="96">
        <f>AN84</f>
        <v>1689.3629999999998</v>
      </c>
      <c r="AO85" s="158"/>
      <c r="AP85" s="158"/>
      <c r="AQ85" s="96">
        <f>AQ84</f>
        <v>1689.3629999999998</v>
      </c>
      <c r="AR85" s="158"/>
      <c r="AS85" s="158"/>
      <c r="AT85" s="96">
        <f>AT84</f>
        <v>1689.3629999999998</v>
      </c>
      <c r="AU85" s="158"/>
      <c r="AV85" s="158"/>
      <c r="AW85" s="96">
        <f>AW84</f>
        <v>1689.3629999999998</v>
      </c>
      <c r="AX85" s="158"/>
      <c r="AY85" s="158"/>
      <c r="AZ85" s="96">
        <f>AZ84</f>
        <v>1689.3629999999998</v>
      </c>
      <c r="BA85" s="158"/>
      <c r="BB85" s="158"/>
      <c r="BC85" s="96">
        <f>BC84</f>
        <v>1689.3629999999998</v>
      </c>
      <c r="BD85" s="158"/>
      <c r="BE85" s="158"/>
      <c r="BF85" s="96">
        <f>BF84</f>
        <v>1689.3629999999998</v>
      </c>
      <c r="BG85" s="158"/>
      <c r="BH85" s="158"/>
      <c r="BI85" s="96">
        <f>BI84</f>
        <v>1689.3629999999998</v>
      </c>
      <c r="BJ85" s="96">
        <f>BI85*BJ$102/100</f>
        <v>0</v>
      </c>
      <c r="BK85" s="97">
        <f>BI85-BJ85</f>
        <v>1689.3629999999998</v>
      </c>
      <c r="BL85" s="96">
        <f>BL84</f>
        <v>1689.3629999999998</v>
      </c>
      <c r="BM85" s="158"/>
      <c r="BN85" s="158"/>
      <c r="BO85" s="96">
        <f>BO84</f>
        <v>1689.3629999999998</v>
      </c>
      <c r="BP85" s="96" t="e">
        <f t="shared" si="21"/>
        <v>#VALUE!</v>
      </c>
      <c r="BQ85" s="97" t="e">
        <f>BO85-BP85</f>
        <v>#VALUE!</v>
      </c>
      <c r="BR85" s="158"/>
      <c r="BS85" s="158"/>
      <c r="BT85" s="158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</row>
    <row r="86" spans="3:84" ht="11.25">
      <c r="C86" s="78"/>
      <c r="D86" s="104" t="s">
        <v>167</v>
      </c>
      <c r="E86" s="133" t="s">
        <v>168</v>
      </c>
      <c r="F86" s="106" t="s">
        <v>59</v>
      </c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28">
        <f>AE84-AE85</f>
        <v>-0.00020000000017716957</v>
      </c>
      <c r="AF86" s="158"/>
      <c r="AG86" s="158"/>
      <c r="AH86" s="128">
        <f>AH84-AH85</f>
        <v>0</v>
      </c>
      <c r="AI86" s="158"/>
      <c r="AJ86" s="158"/>
      <c r="AK86" s="128">
        <f>AK84-AK85</f>
        <v>0</v>
      </c>
      <c r="AL86" s="158"/>
      <c r="AM86" s="158"/>
      <c r="AN86" s="128">
        <f>AN84-AN85</f>
        <v>0</v>
      </c>
      <c r="AO86" s="158"/>
      <c r="AP86" s="158"/>
      <c r="AQ86" s="128">
        <f>AQ84-AQ85</f>
        <v>0</v>
      </c>
      <c r="AR86" s="158"/>
      <c r="AS86" s="158"/>
      <c r="AT86" s="128">
        <f>AT84-AT85</f>
        <v>0</v>
      </c>
      <c r="AU86" s="158"/>
      <c r="AV86" s="158"/>
      <c r="AW86" s="128">
        <f>AW84-AW85</f>
        <v>0</v>
      </c>
      <c r="AX86" s="158"/>
      <c r="AY86" s="158"/>
      <c r="AZ86" s="128">
        <f>AZ84-AZ85</f>
        <v>0</v>
      </c>
      <c r="BA86" s="158"/>
      <c r="BB86" s="158"/>
      <c r="BC86" s="128">
        <f>BC84-BC85</f>
        <v>0</v>
      </c>
      <c r="BD86" s="158"/>
      <c r="BE86" s="158"/>
      <c r="BF86" s="128">
        <f>BF84-BF85</f>
        <v>0</v>
      </c>
      <c r="BG86" s="158"/>
      <c r="BH86" s="158"/>
      <c r="BI86" s="128">
        <f>BI84-BI85</f>
        <v>0</v>
      </c>
      <c r="BJ86" s="128">
        <f>BJ84-BJ85</f>
        <v>0</v>
      </c>
      <c r="BK86" s="128">
        <f>BK84-BK85</f>
        <v>0</v>
      </c>
      <c r="BL86" s="128">
        <f>BL84-BL85</f>
        <v>0</v>
      </c>
      <c r="BM86" s="158"/>
      <c r="BN86" s="158"/>
      <c r="BO86" s="128">
        <f>BO84-BO85</f>
        <v>0</v>
      </c>
      <c r="BP86" s="128" t="e">
        <f>BP84-BP85</f>
        <v>#VALUE!</v>
      </c>
      <c r="BQ86" s="128" t="e">
        <f>BQ84-BQ85</f>
        <v>#VALUE!</v>
      </c>
      <c r="BR86" s="158"/>
      <c r="BS86" s="158"/>
      <c r="BT86" s="158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</row>
    <row r="87" spans="3:84" ht="11.25">
      <c r="C87" s="78"/>
      <c r="D87" s="104" t="s">
        <v>169</v>
      </c>
      <c r="E87" s="164" t="s">
        <v>170</v>
      </c>
      <c r="F87" s="106" t="s">
        <v>59</v>
      </c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96"/>
      <c r="AF87" s="158"/>
      <c r="AG87" s="158"/>
      <c r="AH87" s="96"/>
      <c r="AI87" s="158"/>
      <c r="AJ87" s="158"/>
      <c r="AK87" s="96"/>
      <c r="AL87" s="158"/>
      <c r="AM87" s="158"/>
      <c r="AN87" s="96"/>
      <c r="AO87" s="158"/>
      <c r="AP87" s="158"/>
      <c r="AQ87" s="96"/>
      <c r="AR87" s="158"/>
      <c r="AS87" s="158"/>
      <c r="AT87" s="96"/>
      <c r="AU87" s="158"/>
      <c r="AV87" s="158"/>
      <c r="AW87" s="96"/>
      <c r="AX87" s="158"/>
      <c r="AY87" s="158"/>
      <c r="AZ87" s="96"/>
      <c r="BA87" s="158"/>
      <c r="BB87" s="158"/>
      <c r="BC87" s="96"/>
      <c r="BD87" s="158"/>
      <c r="BE87" s="158"/>
      <c r="BF87" s="96"/>
      <c r="BG87" s="158"/>
      <c r="BH87" s="158"/>
      <c r="BI87" s="96"/>
      <c r="BJ87" s="96">
        <f>BI87*BJ$102/100</f>
        <v>0</v>
      </c>
      <c r="BK87" s="97">
        <f>BI87-BJ87</f>
        <v>0</v>
      </c>
      <c r="BL87" s="96"/>
      <c r="BM87" s="158"/>
      <c r="BN87" s="158"/>
      <c r="BO87" s="96"/>
      <c r="BP87" s="96" t="e">
        <f t="shared" si="21"/>
        <v>#VALUE!</v>
      </c>
      <c r="BQ87" s="97" t="e">
        <f>BO87-BP87</f>
        <v>#VALUE!</v>
      </c>
      <c r="BR87" s="158"/>
      <c r="BS87" s="158"/>
      <c r="BT87" s="158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</row>
    <row r="88" spans="3:84" ht="11.25">
      <c r="C88" s="78"/>
      <c r="D88" s="104" t="s">
        <v>171</v>
      </c>
      <c r="E88" s="166" t="s">
        <v>172</v>
      </c>
      <c r="F88" s="106" t="s">
        <v>59</v>
      </c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96"/>
      <c r="AF88" s="158"/>
      <c r="AG88" s="158"/>
      <c r="AH88" s="96"/>
      <c r="AI88" s="158"/>
      <c r="AJ88" s="158"/>
      <c r="AK88" s="96"/>
      <c r="AL88" s="158"/>
      <c r="AM88" s="158"/>
      <c r="AN88" s="96"/>
      <c r="AO88" s="158"/>
      <c r="AP88" s="158"/>
      <c r="AQ88" s="96"/>
      <c r="AR88" s="158"/>
      <c r="AS88" s="158"/>
      <c r="AT88" s="96"/>
      <c r="AU88" s="158"/>
      <c r="AV88" s="158"/>
      <c r="AW88" s="96"/>
      <c r="AX88" s="158"/>
      <c r="AY88" s="158"/>
      <c r="AZ88" s="96"/>
      <c r="BA88" s="158"/>
      <c r="BB88" s="158"/>
      <c r="BC88" s="96"/>
      <c r="BD88" s="158"/>
      <c r="BE88" s="158"/>
      <c r="BF88" s="96"/>
      <c r="BG88" s="158"/>
      <c r="BH88" s="158"/>
      <c r="BI88" s="96"/>
      <c r="BJ88" s="96">
        <f>BI88*BJ$102/100</f>
        <v>0</v>
      </c>
      <c r="BK88" s="97">
        <f>BI88-BJ88</f>
        <v>0</v>
      </c>
      <c r="BL88" s="96"/>
      <c r="BM88" s="158"/>
      <c r="BN88" s="158"/>
      <c r="BO88" s="96"/>
      <c r="BP88" s="96" t="e">
        <f t="shared" si="21"/>
        <v>#VALUE!</v>
      </c>
      <c r="BQ88" s="97" t="e">
        <f>BO88-BP88</f>
        <v>#VALUE!</v>
      </c>
      <c r="BR88" s="158"/>
      <c r="BS88" s="158"/>
      <c r="BT88" s="158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</row>
    <row r="89" spans="3:84" ht="11.25">
      <c r="C89" s="78"/>
      <c r="D89" s="167" t="s">
        <v>173</v>
      </c>
      <c r="E89" s="162" t="s">
        <v>174</v>
      </c>
      <c r="F89" s="106" t="s">
        <v>59</v>
      </c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96"/>
      <c r="AF89" s="158"/>
      <c r="AG89" s="158"/>
      <c r="AH89" s="96"/>
      <c r="AI89" s="158"/>
      <c r="AJ89" s="158"/>
      <c r="AK89" s="96"/>
      <c r="AL89" s="158"/>
      <c r="AM89" s="158"/>
      <c r="AN89" s="96"/>
      <c r="AO89" s="158"/>
      <c r="AP89" s="158"/>
      <c r="AQ89" s="96"/>
      <c r="AR89" s="158"/>
      <c r="AS89" s="158"/>
      <c r="AT89" s="96"/>
      <c r="AU89" s="158"/>
      <c r="AV89" s="158"/>
      <c r="AW89" s="96"/>
      <c r="AX89" s="158"/>
      <c r="AY89" s="158"/>
      <c r="AZ89" s="96"/>
      <c r="BA89" s="158"/>
      <c r="BB89" s="158"/>
      <c r="BC89" s="96"/>
      <c r="BD89" s="158"/>
      <c r="BE89" s="158"/>
      <c r="BF89" s="96"/>
      <c r="BG89" s="158"/>
      <c r="BH89" s="158"/>
      <c r="BI89" s="96"/>
      <c r="BJ89" s="96">
        <f>BI89*BJ$102/100</f>
        <v>0</v>
      </c>
      <c r="BK89" s="97">
        <f>BI89-BJ89</f>
        <v>0</v>
      </c>
      <c r="BL89" s="96"/>
      <c r="BM89" s="158"/>
      <c r="BN89" s="158"/>
      <c r="BO89" s="96"/>
      <c r="BP89" s="96" t="e">
        <f t="shared" si="21"/>
        <v>#VALUE!</v>
      </c>
      <c r="BQ89" s="97" t="e">
        <f>BO89-BP89</f>
        <v>#VALUE!</v>
      </c>
      <c r="BR89" s="158"/>
      <c r="BS89" s="158"/>
      <c r="BT89" s="158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</row>
    <row r="90" spans="3:84" ht="11.25">
      <c r="C90" s="78"/>
      <c r="D90" s="104"/>
      <c r="E90" s="105" t="s">
        <v>175</v>
      </c>
      <c r="F90" s="106" t="s">
        <v>59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7">
        <f>AE66+AE67+AE68+AE69+AE73+AE78+AE79+AE80+AE81+AE82+AE84+AE87+AE88</f>
        <v>1941.0772014936</v>
      </c>
      <c r="AF90" s="158"/>
      <c r="AG90" s="158"/>
      <c r="AH90" s="107">
        <f>AH66+AH67+AH68+AH69+AH73+AH78+AH79+AH80+AH81+AH82+AH84+AH87+AH88</f>
        <v>2537.5077477719997</v>
      </c>
      <c r="AI90" s="158"/>
      <c r="AJ90" s="158"/>
      <c r="AK90" s="107">
        <f>AK66+AK67+AK68+AK69+AK73+AK78+AK79+AK80+AK81+AK82+AK84+AK87+AK88</f>
        <v>2055.419313312</v>
      </c>
      <c r="AL90" s="158"/>
      <c r="AM90" s="158"/>
      <c r="AN90" s="107">
        <f>AN66+AN67+AN68+AN69+AN73+AN78+AN79+AN80+AN81+AN82+AN84+AN87+AN88</f>
        <v>2537.6628585599997</v>
      </c>
      <c r="AO90" s="158"/>
      <c r="AP90" s="158"/>
      <c r="AQ90" s="107">
        <f>AQ66+AQ67+AQ68+AQ69+AQ73+AQ78+AQ79+AQ80+AQ81+AQ82+AQ84+AQ87+AQ88</f>
        <v>1689.3629999999998</v>
      </c>
      <c r="AR90" s="158"/>
      <c r="AS90" s="158"/>
      <c r="AT90" s="107">
        <f>AT66+AT67+AT68+AT69+AT73+AT78+AT79+AT80+AT81+AT82+AT84+AT87+AT88</f>
        <v>2591.1075818304</v>
      </c>
      <c r="AU90" s="158"/>
      <c r="AV90" s="158"/>
      <c r="AW90" s="107">
        <f>AW66+AW67+AW68+AW69+AW73+AW78+AW79+AW80+AW81+AW82+AW84+AW87+AW88</f>
        <v>1689.3629999999998</v>
      </c>
      <c r="AX90" s="158"/>
      <c r="AY90" s="158"/>
      <c r="AZ90" s="107">
        <f>AZ66+AZ67+AZ68+AZ69+AZ73+AZ78+AZ79+AZ80+AZ81+AZ82+AZ84+AZ87+AZ88</f>
        <v>1689.3629999999998</v>
      </c>
      <c r="BA90" s="158"/>
      <c r="BB90" s="158"/>
      <c r="BC90" s="107">
        <f>BC66+BC67+BC68+BC69+BC73+BC78+BC79+BC80+BC81+BC82+BC84+BC87+BC88</f>
        <v>1689.3629999999998</v>
      </c>
      <c r="BD90" s="158"/>
      <c r="BE90" s="158"/>
      <c r="BF90" s="107">
        <f>BF66+BF67+BF68+BF69+BF73+BF78+BF79+BF80+BF81+BF82+BF84+BF87+BF88</f>
        <v>1689.3629999999998</v>
      </c>
      <c r="BG90" s="158"/>
      <c r="BH90" s="158"/>
      <c r="BI90" s="107">
        <f>BI66+BI67+BI68+BI69+BI73+BI78+BI79+BI80+BI81+BI82+BI84+BI87+BI88</f>
        <v>1689.3629999999998</v>
      </c>
      <c r="BJ90" s="107">
        <f>BJ66+BJ67+BJ68+BJ69+BJ73+BJ78+BJ79+BJ80+BJ81+BJ82+BJ84+BJ87+BJ88</f>
        <v>0</v>
      </c>
      <c r="BK90" s="107">
        <f>BK66+BK67+BK68+BK69+BK73+BK78+BK79+BK80+BK81+BK82+BK84+BK87+BK88</f>
        <v>1689.3629999999998</v>
      </c>
      <c r="BL90" s="107">
        <f>BL66+BL67+BL68+BL69+BL73+BL78+BL79+BL80+BL81+BL82+BL84+BL87+BL88</f>
        <v>1689.3629999999998</v>
      </c>
      <c r="BM90" s="158"/>
      <c r="BN90" s="158"/>
      <c r="BO90" s="107">
        <f>BO66+BO67+BO68+BO69+BO73+BO78+BO79+BO80+BO81+BO82+BO84+BO87+BO88</f>
        <v>1689.3629999999998</v>
      </c>
      <c r="BP90" s="107" t="e">
        <f>BP66+BP67+BP68+BP69+BP73+BP78+BP79+BP80+BP81+BP82+BP84+BP87+BP88</f>
        <v>#VALUE!</v>
      </c>
      <c r="BQ90" s="107" t="e">
        <f>BQ66+BQ67+BQ68+BQ69+BQ73+BQ78+BQ79+BQ80+BQ81+BQ82+BQ84+BQ87+BQ88</f>
        <v>#VALUE!</v>
      </c>
      <c r="BR90" s="158"/>
      <c r="BS90" s="158"/>
      <c r="BT90" s="158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</row>
    <row r="91" spans="3:84" ht="11.25">
      <c r="C91" s="78"/>
      <c r="D91" s="104"/>
      <c r="E91" s="118" t="s">
        <v>176</v>
      </c>
      <c r="F91" s="106" t="s">
        <v>59</v>
      </c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19">
        <f>AK90-AN90</f>
        <v>-482.24354524799946</v>
      </c>
      <c r="AX91" s="106"/>
      <c r="AY91" s="106"/>
      <c r="AZ91" s="106"/>
      <c r="BA91" s="106"/>
      <c r="BB91" s="106"/>
      <c r="BC91" s="119">
        <f>AQ90-AT90</f>
        <v>-901.7445818304</v>
      </c>
      <c r="BD91" s="106"/>
      <c r="BE91" s="106"/>
      <c r="BF91" s="106"/>
      <c r="BG91" s="106"/>
      <c r="BH91" s="106"/>
      <c r="BI91" s="119">
        <f>AW90-AZ90</f>
        <v>0</v>
      </c>
      <c r="BJ91" s="106"/>
      <c r="BK91" s="106"/>
      <c r="BL91" s="106"/>
      <c r="BM91" s="106"/>
      <c r="BN91" s="106"/>
      <c r="BO91" s="119">
        <f>BC90-BF90</f>
        <v>0</v>
      </c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</row>
    <row r="92" spans="1:84" ht="6" customHeight="1">
      <c r="A92" s="134"/>
      <c r="B92" s="87"/>
      <c r="C92" s="87"/>
      <c r="D92" s="102"/>
      <c r="E92" s="102"/>
      <c r="F92" s="102"/>
      <c r="G92" s="135"/>
      <c r="H92" s="136"/>
      <c r="I92" s="136"/>
      <c r="J92" s="136"/>
      <c r="K92" s="136"/>
      <c r="L92" s="136"/>
      <c r="M92" s="135"/>
      <c r="N92" s="136"/>
      <c r="O92" s="136"/>
      <c r="P92" s="136"/>
      <c r="Q92" s="136"/>
      <c r="R92" s="136"/>
      <c r="S92" s="135"/>
      <c r="T92" s="136"/>
      <c r="U92" s="136"/>
      <c r="V92" s="136"/>
      <c r="W92" s="136"/>
      <c r="X92" s="136"/>
      <c r="Y92" s="135"/>
      <c r="Z92" s="136"/>
      <c r="AA92" s="136"/>
      <c r="AB92" s="136"/>
      <c r="AC92" s="136"/>
      <c r="AD92" s="136"/>
      <c r="AE92" s="137" t="str">
        <f>IF((AE120-AE88-AE83-AE66-AE70)=0,"OK",IF(AE88/(AE120-AE88-AE83-AE66-AE70)&lt;=0.12,"OK","WARNING"))</f>
        <v>OK</v>
      </c>
      <c r="AF92" s="138"/>
      <c r="AG92" s="138"/>
      <c r="AH92" s="137" t="str">
        <f>IF((AH120-AH88-AH83-AH66-AH70)=0,"OK",IF(AH88/(AH120-AH88-AH83-AH66-AH70)&lt;=0.12,"OK","WARNING"))</f>
        <v>OK</v>
      </c>
      <c r="AI92" s="138"/>
      <c r="AJ92" s="138"/>
      <c r="AK92" s="137" t="str">
        <f>IF((AK120-AK88-AK83-AK66-AK70)=0,"OK",IF(AK88/(AK120-AK88-AK83-AK66-AK70)&lt;=0.12,"OK","WARNING"))</f>
        <v>OK</v>
      </c>
      <c r="AL92" s="138"/>
      <c r="AM92" s="138"/>
      <c r="AN92" s="137" t="str">
        <f>IF((AN120-AN88-AN83-AN66-AN70)=0,"OK",IF(AN88/(AN120-AN88-AN83-AN66-AN70)&lt;=0.12,"OK","WARNING"))</f>
        <v>OK</v>
      </c>
      <c r="AO92" s="138"/>
      <c r="AP92" s="138"/>
      <c r="AQ92" s="137" t="str">
        <f>IF((AQ120-AQ88-AQ83-AQ66-AQ70)=0,"OK",IF(AQ88/(AQ120-AQ88-AQ83-AQ66-AQ70)&lt;=0.12,"OK","WARNING"))</f>
        <v>OK</v>
      </c>
      <c r="AR92" s="138"/>
      <c r="AS92" s="138"/>
      <c r="AT92" s="137" t="str">
        <f>IF((AT120-AT88-AT83-AT66-AT70)=0,"OK",IF(AT88/(AT120-AT88-AT83-AT66-AT70)&lt;=0.12,"OK","WARNING"))</f>
        <v>OK</v>
      </c>
      <c r="AU92" s="138"/>
      <c r="AV92" s="138"/>
      <c r="AW92" s="137" t="str">
        <f>IF((AW120-AW88-AW83-AW66-AW70)=0,"OK",IF(AW88/(AW120-AW88-AW83-AW66-AW70)&lt;=0.12,"OK","WARNING"))</f>
        <v>OK</v>
      </c>
      <c r="AX92" s="138"/>
      <c r="AY92" s="138"/>
      <c r="AZ92" s="137" t="str">
        <f>IF((AZ120-AZ88-AZ83-AZ66-AZ70)=0,"OK",IF(AZ88/(AZ120-AZ88-AZ83-AZ66-AZ70)&lt;=0.12,"OK","WARNING"))</f>
        <v>OK</v>
      </c>
      <c r="BA92" s="138"/>
      <c r="BB92" s="138"/>
      <c r="BC92" s="137" t="str">
        <f>IF((BC120-BC88-BC83-BC66-BC70)=0,"OK",IF(BC88/(BC120-BC88-BC83-BC66-BC70)&lt;=0.12,"OK","WARNING"))</f>
        <v>OK</v>
      </c>
      <c r="BD92" s="138"/>
      <c r="BE92" s="138"/>
      <c r="BF92" s="137" t="str">
        <f>IF((BF120-BF88-BF83-BF66-BF70)=0,"OK",IF(BF88/(BF120-BF88-BF83-BF66-BF70)&lt;=0.12,"OK","WARNING"))</f>
        <v>OK</v>
      </c>
      <c r="BG92" s="138"/>
      <c r="BH92" s="138"/>
      <c r="BI92" s="137" t="str">
        <f>IF((BI120-BI88-BI83-BI66-BI70)=0,"OK",IF(BI88/(BI120-BI88-BI83-BI66-BI70)&lt;=0.12,"OK","WARNING"))</f>
        <v>OK</v>
      </c>
      <c r="BJ92" s="138"/>
      <c r="BK92" s="138"/>
      <c r="BL92" s="137" t="str">
        <f>IF((BL120-BL88-BL83-BL66-BL70)=0,"OK",IF(BL88/(BL120-BL88-BL83-BL66-BL70)&lt;=0.12,"OK","WARNING"))</f>
        <v>OK</v>
      </c>
      <c r="BM92" s="138"/>
      <c r="BN92" s="138"/>
      <c r="BO92" s="137" t="str">
        <f>IF((BO120-BO88-BO83-BO66-BO70)=0,"OK",IF(BO88/(BO120-BO88-BO83-BO66-BO70)&lt;=0.12,"OK","WARNING"))</f>
        <v>OK</v>
      </c>
      <c r="BP92" s="138"/>
      <c r="BQ92" s="138"/>
      <c r="BR92" s="138"/>
      <c r="BS92" s="138"/>
      <c r="BT92" s="138"/>
      <c r="BU92" s="135"/>
      <c r="BV92" s="136"/>
      <c r="BW92" s="136"/>
      <c r="BX92" s="136"/>
      <c r="BY92" s="136"/>
      <c r="BZ92" s="136"/>
      <c r="CA92" s="135"/>
      <c r="CB92" s="136"/>
      <c r="CC92" s="136"/>
      <c r="CD92" s="136"/>
      <c r="CE92" s="136"/>
      <c r="CF92" s="136"/>
    </row>
    <row r="93" spans="3:84" ht="23.25" customHeight="1">
      <c r="C93" s="78"/>
      <c r="D93" s="218" t="s">
        <v>177</v>
      </c>
      <c r="E93" s="219"/>
      <c r="F93" s="219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</row>
    <row r="94" spans="4:84" ht="6" customHeight="1"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</row>
    <row r="95" spans="1:84" s="168" customFormat="1" ht="22.5">
      <c r="A95" s="66"/>
      <c r="B95" s="66"/>
      <c r="C95" s="78"/>
      <c r="D95" s="140" t="s">
        <v>178</v>
      </c>
      <c r="E95" s="141" t="s">
        <v>177</v>
      </c>
      <c r="F95" s="142" t="s">
        <v>59</v>
      </c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3">
        <f>AE96+AE98</f>
        <v>-654.5</v>
      </c>
      <c r="AF95" s="158"/>
      <c r="AG95" s="158"/>
      <c r="AH95" s="143">
        <f>AH96+AH98</f>
        <v>0</v>
      </c>
      <c r="AI95" s="158"/>
      <c r="AJ95" s="158"/>
      <c r="AK95" s="143">
        <f>AK96+AK98</f>
        <v>-1463.08</v>
      </c>
      <c r="AL95" s="158"/>
      <c r="AM95" s="158"/>
      <c r="AN95" s="143">
        <f>AN96+AN98</f>
        <v>0</v>
      </c>
      <c r="AO95" s="158"/>
      <c r="AP95" s="158"/>
      <c r="AQ95" s="143">
        <f>AQ96+AQ98</f>
        <v>0</v>
      </c>
      <c r="AR95" s="158"/>
      <c r="AS95" s="158"/>
      <c r="AT95" s="143">
        <f>AT96+AT98</f>
        <v>1272</v>
      </c>
      <c r="AU95" s="158"/>
      <c r="AV95" s="158"/>
      <c r="AW95" s="143">
        <f>AW96+AW98</f>
        <v>0</v>
      </c>
      <c r="AX95" s="158"/>
      <c r="AY95" s="158"/>
      <c r="AZ95" s="143">
        <f>AZ96+AZ98</f>
        <v>0</v>
      </c>
      <c r="BA95" s="158"/>
      <c r="BB95" s="158"/>
      <c r="BC95" s="143">
        <f>BC96+BC98</f>
        <v>0</v>
      </c>
      <c r="BD95" s="158"/>
      <c r="BE95" s="158"/>
      <c r="BF95" s="143">
        <f>BF96+BF98</f>
        <v>0</v>
      </c>
      <c r="BG95" s="158"/>
      <c r="BH95" s="158"/>
      <c r="BI95" s="143">
        <f>BI96+BI98</f>
        <v>0</v>
      </c>
      <c r="BJ95" s="96">
        <f>BI95*BJ$102/100</f>
        <v>0</v>
      </c>
      <c r="BK95" s="97">
        <f>BI95-BJ95</f>
        <v>0</v>
      </c>
      <c r="BL95" s="143">
        <f>BL96+BL98</f>
        <v>0</v>
      </c>
      <c r="BM95" s="158"/>
      <c r="BN95" s="158"/>
      <c r="BO95" s="143">
        <f>BO96+BO98</f>
        <v>0</v>
      </c>
      <c r="BP95" s="143" t="e">
        <f>BP96+BP98</f>
        <v>#VALUE!</v>
      </c>
      <c r="BQ95" s="97" t="e">
        <f>BO95-BP95</f>
        <v>#VALUE!</v>
      </c>
      <c r="BR95" s="158"/>
      <c r="BS95" s="158"/>
      <c r="BT95" s="158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</row>
    <row r="96" spans="1:84" s="168" customFormat="1" ht="22.5">
      <c r="A96" s="66"/>
      <c r="B96" s="66"/>
      <c r="C96" s="78"/>
      <c r="D96" s="140" t="s">
        <v>179</v>
      </c>
      <c r="E96" s="169" t="s">
        <v>180</v>
      </c>
      <c r="F96" s="142" t="s">
        <v>59</v>
      </c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96">
        <v>-654.5</v>
      </c>
      <c r="AF96" s="158"/>
      <c r="AG96" s="158"/>
      <c r="AH96" s="96"/>
      <c r="AI96" s="158"/>
      <c r="AJ96" s="158"/>
      <c r="AK96" s="96">
        <v>-1463.08</v>
      </c>
      <c r="AL96" s="158"/>
      <c r="AM96" s="158"/>
      <c r="AN96" s="96"/>
      <c r="AO96" s="158"/>
      <c r="AP96" s="158"/>
      <c r="AQ96" s="170"/>
      <c r="AR96" s="158"/>
      <c r="AS96" s="158"/>
      <c r="AT96" s="96">
        <v>1272</v>
      </c>
      <c r="AU96" s="158"/>
      <c r="AV96" s="158"/>
      <c r="AW96" s="170"/>
      <c r="AX96" s="158"/>
      <c r="AY96" s="158"/>
      <c r="AZ96" s="96"/>
      <c r="BA96" s="158"/>
      <c r="BB96" s="158"/>
      <c r="BC96" s="170"/>
      <c r="BD96" s="158"/>
      <c r="BE96" s="158"/>
      <c r="BF96" s="96"/>
      <c r="BG96" s="158"/>
      <c r="BH96" s="158"/>
      <c r="BI96" s="170"/>
      <c r="BJ96" s="96">
        <f>BI96*BJ$102/100</f>
        <v>0</v>
      </c>
      <c r="BK96" s="97">
        <f>BI96-BJ96</f>
        <v>0</v>
      </c>
      <c r="BL96" s="170"/>
      <c r="BM96" s="158"/>
      <c r="BN96" s="158"/>
      <c r="BO96" s="170"/>
      <c r="BP96" s="96" t="e">
        <f>BO96*BP$102/100</f>
        <v>#VALUE!</v>
      </c>
      <c r="BQ96" s="97" t="e">
        <f>BO96-BP96</f>
        <v>#VALUE!</v>
      </c>
      <c r="BR96" s="158"/>
      <c r="BS96" s="158"/>
      <c r="BT96" s="158"/>
      <c r="BU96" s="142"/>
      <c r="BV96" s="142"/>
      <c r="BW96" s="142"/>
      <c r="BX96" s="142"/>
      <c r="BY96" s="142"/>
      <c r="BZ96" s="142"/>
      <c r="CA96" s="142"/>
      <c r="CB96" s="142"/>
      <c r="CC96" s="142"/>
      <c r="CD96" s="142"/>
      <c r="CE96" s="142"/>
      <c r="CF96" s="142"/>
    </row>
    <row r="97" spans="1:84" s="168" customFormat="1" ht="22.5">
      <c r="A97" s="66"/>
      <c r="B97" s="66"/>
      <c r="C97" s="78"/>
      <c r="D97" s="140" t="s">
        <v>181</v>
      </c>
      <c r="E97" s="171" t="s">
        <v>182</v>
      </c>
      <c r="F97" s="142" t="s">
        <v>59</v>
      </c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96"/>
      <c r="AF97" s="158"/>
      <c r="AG97" s="158"/>
      <c r="AH97" s="96"/>
      <c r="AI97" s="158"/>
      <c r="AJ97" s="158"/>
      <c r="AK97" s="96"/>
      <c r="AL97" s="158"/>
      <c r="AM97" s="158"/>
      <c r="AN97" s="96"/>
      <c r="AO97" s="158"/>
      <c r="AP97" s="158"/>
      <c r="AQ97" s="170"/>
      <c r="AR97" s="158"/>
      <c r="AS97" s="158"/>
      <c r="AT97" s="96"/>
      <c r="AU97" s="158"/>
      <c r="AV97" s="158"/>
      <c r="AW97" s="170"/>
      <c r="AX97" s="158"/>
      <c r="AY97" s="158"/>
      <c r="AZ97" s="96"/>
      <c r="BA97" s="158"/>
      <c r="BB97" s="158"/>
      <c r="BC97" s="170"/>
      <c r="BD97" s="158"/>
      <c r="BE97" s="158"/>
      <c r="BF97" s="96"/>
      <c r="BG97" s="158"/>
      <c r="BH97" s="158"/>
      <c r="BI97" s="170"/>
      <c r="BJ97" s="96">
        <f>BI97*BJ$102/100</f>
        <v>0</v>
      </c>
      <c r="BK97" s="97">
        <f>BI97-BJ97</f>
        <v>0</v>
      </c>
      <c r="BL97" s="170"/>
      <c r="BM97" s="158"/>
      <c r="BN97" s="158"/>
      <c r="BO97" s="170"/>
      <c r="BP97" s="96" t="e">
        <f>BO97*BP$102/100</f>
        <v>#VALUE!</v>
      </c>
      <c r="BQ97" s="97" t="e">
        <f>BO97-BP97</f>
        <v>#VALUE!</v>
      </c>
      <c r="BR97" s="158"/>
      <c r="BS97" s="158"/>
      <c r="BT97" s="158"/>
      <c r="BU97" s="142"/>
      <c r="BV97" s="142"/>
      <c r="BW97" s="142"/>
      <c r="BX97" s="142"/>
      <c r="BY97" s="142"/>
      <c r="BZ97" s="142"/>
      <c r="CA97" s="142"/>
      <c r="CB97" s="142"/>
      <c r="CC97" s="142"/>
      <c r="CD97" s="142"/>
      <c r="CE97" s="142"/>
      <c r="CF97" s="142"/>
    </row>
    <row r="98" spans="1:84" s="168" customFormat="1" ht="11.25">
      <c r="A98" s="66"/>
      <c r="B98" s="66"/>
      <c r="C98" s="78"/>
      <c r="D98" s="140" t="s">
        <v>183</v>
      </c>
      <c r="E98" s="169" t="s">
        <v>184</v>
      </c>
      <c r="F98" s="142" t="s">
        <v>59</v>
      </c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70"/>
      <c r="AF98" s="158"/>
      <c r="AG98" s="158"/>
      <c r="AH98" s="170"/>
      <c r="AI98" s="158"/>
      <c r="AJ98" s="158"/>
      <c r="AK98" s="170"/>
      <c r="AL98" s="158"/>
      <c r="AM98" s="158"/>
      <c r="AN98" s="170"/>
      <c r="AO98" s="158"/>
      <c r="AP98" s="158"/>
      <c r="AQ98" s="170"/>
      <c r="AR98" s="158"/>
      <c r="AS98" s="158"/>
      <c r="AT98" s="170"/>
      <c r="AU98" s="158"/>
      <c r="AV98" s="158"/>
      <c r="AW98" s="170"/>
      <c r="AX98" s="158"/>
      <c r="AY98" s="158"/>
      <c r="AZ98" s="170"/>
      <c r="BA98" s="158"/>
      <c r="BB98" s="158"/>
      <c r="BC98" s="170"/>
      <c r="BD98" s="158"/>
      <c r="BE98" s="158"/>
      <c r="BF98" s="170"/>
      <c r="BG98" s="158"/>
      <c r="BH98" s="158"/>
      <c r="BI98" s="170"/>
      <c r="BJ98" s="96">
        <f>BI98*BJ$102/100</f>
        <v>0</v>
      </c>
      <c r="BK98" s="97">
        <f>BI98-BJ98</f>
        <v>0</v>
      </c>
      <c r="BL98" s="170"/>
      <c r="BM98" s="158"/>
      <c r="BN98" s="158"/>
      <c r="BO98" s="170"/>
      <c r="BP98" s="96" t="e">
        <f>BO98*BP$102/100</f>
        <v>#VALUE!</v>
      </c>
      <c r="BQ98" s="97" t="e">
        <f>BO98-BP98</f>
        <v>#VALUE!</v>
      </c>
      <c r="BR98" s="158"/>
      <c r="BS98" s="158"/>
      <c r="BT98" s="158"/>
      <c r="BU98" s="142"/>
      <c r="BV98" s="142"/>
      <c r="BW98" s="142"/>
      <c r="BX98" s="142"/>
      <c r="BY98" s="142"/>
      <c r="BZ98" s="142"/>
      <c r="CA98" s="142"/>
      <c r="CB98" s="142"/>
      <c r="CC98" s="142"/>
      <c r="CD98" s="142"/>
      <c r="CE98" s="142"/>
      <c r="CF98" s="142"/>
    </row>
    <row r="99" spans="1:84" s="168" customFormat="1" ht="6.75" customHeight="1">
      <c r="A99" s="66"/>
      <c r="B99" s="66"/>
      <c r="C99" s="66"/>
      <c r="D99" s="102"/>
      <c r="E99" s="102"/>
      <c r="F99" s="102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5" t="str">
        <f>IF(AE97=0,"OK",IF(AE96&gt;=AE97,"OK","WARNING"))</f>
        <v>OK</v>
      </c>
      <c r="AF99" s="144"/>
      <c r="AG99" s="144"/>
      <c r="AH99" s="145" t="str">
        <f>IF(AH97=0,"OK",IF(AH96&gt;=AH97,"OK","WARNING"))</f>
        <v>OK</v>
      </c>
      <c r="AI99" s="144"/>
      <c r="AJ99" s="144"/>
      <c r="AK99" s="145" t="str">
        <f>IF(AK97=0,"OK",IF(AK96&gt;=AK97,"OK","WARNING"))</f>
        <v>OK</v>
      </c>
      <c r="AL99" s="144"/>
      <c r="AM99" s="144"/>
      <c r="AN99" s="145" t="str">
        <f>IF(AN97=0,"OK",IF(AN96&gt;=AN97,"OK","WARNING"))</f>
        <v>OK</v>
      </c>
      <c r="AO99" s="144"/>
      <c r="AP99" s="144"/>
      <c r="AQ99" s="145" t="str">
        <f>IF(AQ97=0,"OK",IF(AQ96&gt;=AQ97,"OK","WARNING"))</f>
        <v>OK</v>
      </c>
      <c r="AR99" s="144"/>
      <c r="AS99" s="144"/>
      <c r="AT99" s="145" t="str">
        <f>IF(AT97=0,"OK",IF(AT96&gt;=AT97,"OK","WARNING"))</f>
        <v>OK</v>
      </c>
      <c r="AU99" s="144"/>
      <c r="AV99" s="144"/>
      <c r="AW99" s="145" t="str">
        <f>IF(AW97=0,"OK",IF(AW96&gt;=AW97,"OK","WARNING"))</f>
        <v>OK</v>
      </c>
      <c r="AX99" s="144"/>
      <c r="AY99" s="144"/>
      <c r="AZ99" s="145" t="str">
        <f>IF(AZ97=0,"OK",IF(AZ96&gt;=AZ97,"OK","WARNING"))</f>
        <v>OK</v>
      </c>
      <c r="BA99" s="144"/>
      <c r="BB99" s="144"/>
      <c r="BC99" s="145" t="str">
        <f>IF(BC97=0,"OK",IF(BC96&gt;=BC97,"OK","WARNING"))</f>
        <v>OK</v>
      </c>
      <c r="BD99" s="144"/>
      <c r="BE99" s="144"/>
      <c r="BF99" s="145" t="str">
        <f>IF(BF97=0,"OK",IF(BF96&gt;=BF97,"OK","WARNING"))</f>
        <v>OK</v>
      </c>
      <c r="BG99" s="144"/>
      <c r="BH99" s="144"/>
      <c r="BI99" s="145" t="str">
        <f>IF(BI97=0,"OK",IF(BI96&gt;=BI97,"OK","WARNING"))</f>
        <v>OK</v>
      </c>
      <c r="BJ99" s="144"/>
      <c r="BK99" s="144"/>
      <c r="BL99" s="145" t="str">
        <f>IF(BL97=0,"OK",IF(BL96&gt;=BL97,"OK","WARNING"))</f>
        <v>OK</v>
      </c>
      <c r="BM99" s="144"/>
      <c r="BN99" s="144"/>
      <c r="BO99" s="145" t="str">
        <f>IF(BO97=0,"OK",IF(BO96&gt;=BO97,"OK","WARNING"))</f>
        <v>OK</v>
      </c>
      <c r="BP99" s="144"/>
      <c r="BQ99" s="144"/>
      <c r="BR99" s="144"/>
      <c r="BS99" s="144"/>
      <c r="BT99" s="144"/>
      <c r="BU99" s="144"/>
      <c r="BV99" s="144"/>
      <c r="BW99" s="144"/>
      <c r="BX99" s="144"/>
      <c r="BY99" s="144"/>
      <c r="BZ99" s="144"/>
      <c r="CA99" s="144"/>
      <c r="CB99" s="144"/>
      <c r="CC99" s="144"/>
      <c r="CD99" s="144"/>
      <c r="CE99" s="144"/>
      <c r="CF99" s="144"/>
    </row>
    <row r="100" spans="1:84" s="168" customFormat="1" ht="11.25" customHeight="1">
      <c r="A100" s="66"/>
      <c r="B100" s="66"/>
      <c r="C100" s="78"/>
      <c r="D100" s="212" t="s">
        <v>185</v>
      </c>
      <c r="E100" s="213"/>
      <c r="F100" s="213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</row>
    <row r="101" spans="1:84" s="168" customFormat="1" ht="6.75" customHeight="1">
      <c r="A101" s="66"/>
      <c r="B101" s="66"/>
      <c r="C101" s="66"/>
      <c r="D101" s="89"/>
      <c r="E101" s="89"/>
      <c r="F101" s="89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46"/>
      <c r="BV101" s="146"/>
      <c r="BW101" s="146"/>
      <c r="BX101" s="146"/>
      <c r="BY101" s="146"/>
      <c r="BZ101" s="146"/>
      <c r="CA101" s="146"/>
      <c r="CB101" s="146"/>
      <c r="CC101" s="146"/>
      <c r="CD101" s="146"/>
      <c r="CE101" s="146"/>
      <c r="CF101" s="146"/>
    </row>
    <row r="102" spans="1:84" s="168" customFormat="1" ht="11.25">
      <c r="A102" s="66"/>
      <c r="B102" s="66"/>
      <c r="C102" s="78"/>
      <c r="D102" s="104" t="s">
        <v>186</v>
      </c>
      <c r="E102" s="118" t="s">
        <v>185</v>
      </c>
      <c r="F102" s="106" t="s">
        <v>22</v>
      </c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  <c r="AP102" s="173"/>
      <c r="AQ102" s="97">
        <v>100</v>
      </c>
      <c r="AR102" s="173"/>
      <c r="AS102" s="173"/>
      <c r="AT102" s="173"/>
      <c r="AU102" s="173"/>
      <c r="AV102" s="173"/>
      <c r="AW102" s="97">
        <v>100</v>
      </c>
      <c r="AX102" s="173"/>
      <c r="AY102" s="173"/>
      <c r="AZ102" s="173"/>
      <c r="BA102" s="173"/>
      <c r="BB102" s="173"/>
      <c r="BC102" s="97">
        <v>100</v>
      </c>
      <c r="BD102" s="173"/>
      <c r="BE102" s="173"/>
      <c r="BF102" s="173"/>
      <c r="BG102" s="173"/>
      <c r="BH102" s="173"/>
      <c r="BI102" s="97">
        <v>100</v>
      </c>
      <c r="BJ102" s="94"/>
      <c r="BK102" s="97">
        <f>BI102-BJ102</f>
        <v>100</v>
      </c>
      <c r="BL102" s="173"/>
      <c r="BM102" s="173"/>
      <c r="BN102" s="173"/>
      <c r="BO102" s="97">
        <v>100</v>
      </c>
      <c r="BP102" s="148" t="e">
        <f>IF(BO120=0,0,(SUMIF('[1]Расходы + Баланс'!$G14:$P14,BI15,'[1]Расходы + Баланс'!$G119:$P119)*SUMIF('[1]Расходы + Баланс'!$G14:$P14,BO15,'[1]Расходы + Баланс'!$G116:$P116)*6/1000)/BO120*100)</f>
        <v>#VALUE!</v>
      </c>
      <c r="BQ102" s="97" t="e">
        <f>BO102-BP102</f>
        <v>#VALUE!</v>
      </c>
      <c r="BR102" s="173"/>
      <c r="BS102" s="173"/>
      <c r="BT102" s="173"/>
      <c r="BU102" s="147"/>
      <c r="BV102" s="147"/>
      <c r="BW102" s="147"/>
      <c r="BX102" s="147"/>
      <c r="BY102" s="147"/>
      <c r="BZ102" s="147"/>
      <c r="CA102" s="147"/>
      <c r="CB102" s="147"/>
      <c r="CC102" s="147"/>
      <c r="CD102" s="147"/>
      <c r="CE102" s="147"/>
      <c r="CF102" s="147"/>
    </row>
    <row r="103" spans="1:84" s="168" customFormat="1" ht="6.75" customHeight="1">
      <c r="A103" s="66"/>
      <c r="B103" s="66"/>
      <c r="C103" s="66"/>
      <c r="D103" s="102"/>
      <c r="E103" s="102"/>
      <c r="F103" s="102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74"/>
      <c r="BV103" s="174"/>
      <c r="BW103" s="174"/>
      <c r="BX103" s="174"/>
      <c r="BY103" s="174"/>
      <c r="BZ103" s="174"/>
      <c r="CA103" s="174"/>
      <c r="CB103" s="174"/>
      <c r="CC103" s="174"/>
      <c r="CD103" s="174"/>
      <c r="CE103" s="174"/>
      <c r="CF103" s="174"/>
    </row>
    <row r="104" spans="1:84" s="168" customFormat="1" ht="11.25">
      <c r="A104" s="66"/>
      <c r="B104" s="66"/>
      <c r="C104" s="78"/>
      <c r="D104" s="212" t="s">
        <v>187</v>
      </c>
      <c r="E104" s="213"/>
      <c r="F104" s="213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</row>
    <row r="105" spans="1:84" s="168" customFormat="1" ht="6.75" customHeight="1">
      <c r="A105" s="66"/>
      <c r="B105" s="66"/>
      <c r="C105" s="66"/>
      <c r="D105" s="89"/>
      <c r="E105" s="89"/>
      <c r="F105" s="89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  <c r="BC105" s="174"/>
      <c r="BD105" s="174"/>
      <c r="BE105" s="174"/>
      <c r="BF105" s="174"/>
      <c r="BG105" s="174"/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74"/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</row>
    <row r="106" spans="1:84" s="168" customFormat="1" ht="11.25">
      <c r="A106" s="66"/>
      <c r="B106" s="66"/>
      <c r="C106" s="78"/>
      <c r="D106" s="104" t="s">
        <v>188</v>
      </c>
      <c r="E106" s="118" t="s">
        <v>189</v>
      </c>
      <c r="F106" s="106" t="s">
        <v>22</v>
      </c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96">
        <f>20</f>
        <v>20</v>
      </c>
      <c r="AF106" s="175"/>
      <c r="AG106" s="175"/>
      <c r="AH106" s="96">
        <f>20</f>
        <v>20</v>
      </c>
      <c r="AI106" s="175"/>
      <c r="AJ106" s="175"/>
      <c r="AK106" s="96">
        <f>20</f>
        <v>20</v>
      </c>
      <c r="AL106" s="175"/>
      <c r="AM106" s="175"/>
      <c r="AN106" s="96">
        <f>20</f>
        <v>20</v>
      </c>
      <c r="AO106" s="175"/>
      <c r="AP106" s="175"/>
      <c r="AQ106" s="96">
        <f>20</f>
        <v>20</v>
      </c>
      <c r="AR106" s="175"/>
      <c r="AS106" s="175"/>
      <c r="AT106" s="96">
        <f>20</f>
        <v>20</v>
      </c>
      <c r="AU106" s="175"/>
      <c r="AV106" s="175"/>
      <c r="AW106" s="96">
        <f>20</f>
        <v>20</v>
      </c>
      <c r="AX106" s="175"/>
      <c r="AY106" s="175"/>
      <c r="AZ106" s="96">
        <f>20</f>
        <v>20</v>
      </c>
      <c r="BA106" s="175"/>
      <c r="BB106" s="175"/>
      <c r="BC106" s="96">
        <f>20</f>
        <v>20</v>
      </c>
      <c r="BD106" s="175"/>
      <c r="BE106" s="175"/>
      <c r="BF106" s="96">
        <f>20</f>
        <v>20</v>
      </c>
      <c r="BG106" s="175"/>
      <c r="BH106" s="175"/>
      <c r="BI106" s="96">
        <f>20</f>
        <v>20</v>
      </c>
      <c r="BJ106" s="107">
        <f>BI106</f>
        <v>20</v>
      </c>
      <c r="BK106" s="107">
        <f>BI106</f>
        <v>20</v>
      </c>
      <c r="BL106" s="96">
        <f>20</f>
        <v>20</v>
      </c>
      <c r="BM106" s="175"/>
      <c r="BN106" s="175"/>
      <c r="BO106" s="96">
        <f>20</f>
        <v>20</v>
      </c>
      <c r="BP106" s="107">
        <f>BO106</f>
        <v>20</v>
      </c>
      <c r="BQ106" s="107">
        <f>BO106</f>
        <v>20</v>
      </c>
      <c r="BR106" s="175"/>
      <c r="BS106" s="175"/>
      <c r="BT106" s="175"/>
      <c r="BU106" s="175"/>
      <c r="BV106" s="175"/>
      <c r="BW106" s="175"/>
      <c r="BX106" s="175"/>
      <c r="BY106" s="175"/>
      <c r="BZ106" s="175"/>
      <c r="CA106" s="175"/>
      <c r="CB106" s="175"/>
      <c r="CC106" s="175"/>
      <c r="CD106" s="175"/>
      <c r="CE106" s="175"/>
      <c r="CF106" s="175"/>
    </row>
    <row r="107" spans="1:84" s="168" customFormat="1" ht="11.25">
      <c r="A107" s="66"/>
      <c r="B107" s="66"/>
      <c r="C107" s="78"/>
      <c r="D107" s="104" t="s">
        <v>190</v>
      </c>
      <c r="E107" s="118" t="s">
        <v>191</v>
      </c>
      <c r="F107" s="106" t="s">
        <v>22</v>
      </c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96">
        <f>34</f>
        <v>34</v>
      </c>
      <c r="AF107" s="175"/>
      <c r="AG107" s="175"/>
      <c r="AH107" s="96">
        <f>34</f>
        <v>34</v>
      </c>
      <c r="AI107" s="175"/>
      <c r="AJ107" s="175"/>
      <c r="AK107" s="96">
        <f>34</f>
        <v>34</v>
      </c>
      <c r="AL107" s="175"/>
      <c r="AM107" s="175"/>
      <c r="AN107" s="96">
        <f>34</f>
        <v>34</v>
      </c>
      <c r="AO107" s="175"/>
      <c r="AP107" s="175"/>
      <c r="AQ107" s="96">
        <f>34</f>
        <v>34</v>
      </c>
      <c r="AR107" s="175"/>
      <c r="AS107" s="175"/>
      <c r="AT107" s="96">
        <f>34</f>
        <v>34</v>
      </c>
      <c r="AU107" s="175"/>
      <c r="AV107" s="175"/>
      <c r="AW107" s="96">
        <f>34</f>
        <v>34</v>
      </c>
      <c r="AX107" s="175"/>
      <c r="AY107" s="175"/>
      <c r="AZ107" s="96">
        <f>34</f>
        <v>34</v>
      </c>
      <c r="BA107" s="175"/>
      <c r="BB107" s="175"/>
      <c r="BC107" s="96">
        <f>34</f>
        <v>34</v>
      </c>
      <c r="BD107" s="175"/>
      <c r="BE107" s="175"/>
      <c r="BF107" s="96">
        <f>34</f>
        <v>34</v>
      </c>
      <c r="BG107" s="175"/>
      <c r="BH107" s="175"/>
      <c r="BI107" s="96">
        <f>34</f>
        <v>34</v>
      </c>
      <c r="BJ107" s="107">
        <f>BI107</f>
        <v>34</v>
      </c>
      <c r="BK107" s="107">
        <f>BI107</f>
        <v>34</v>
      </c>
      <c r="BL107" s="96">
        <f>34</f>
        <v>34</v>
      </c>
      <c r="BM107" s="175"/>
      <c r="BN107" s="175"/>
      <c r="BO107" s="96">
        <f>34</f>
        <v>34</v>
      </c>
      <c r="BP107" s="107">
        <f>BO107</f>
        <v>34</v>
      </c>
      <c r="BQ107" s="107">
        <f>BO107</f>
        <v>34</v>
      </c>
      <c r="BR107" s="175"/>
      <c r="BS107" s="175"/>
      <c r="BT107" s="175"/>
      <c r="BU107" s="175"/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</row>
    <row r="108" spans="1:84" s="168" customFormat="1" ht="6.75" customHeight="1">
      <c r="A108" s="66"/>
      <c r="B108" s="66"/>
      <c r="C108" s="66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/>
      <c r="AX108" s="174"/>
      <c r="AY108" s="174"/>
      <c r="AZ108" s="174"/>
      <c r="BA108" s="174"/>
      <c r="BB108" s="174"/>
      <c r="BC108" s="174"/>
      <c r="BD108" s="174"/>
      <c r="BE108" s="174"/>
      <c r="BF108" s="174"/>
      <c r="BG108" s="174"/>
      <c r="BH108" s="174"/>
      <c r="BI108" s="174"/>
      <c r="BJ108" s="174"/>
      <c r="BK108" s="174"/>
      <c r="BL108" s="174"/>
      <c r="BM108" s="174"/>
      <c r="BN108" s="174"/>
      <c r="BO108" s="174"/>
      <c r="BP108" s="174"/>
      <c r="BQ108" s="174"/>
      <c r="BR108" s="174"/>
      <c r="BS108" s="174"/>
      <c r="BT108" s="174"/>
      <c r="BU108" s="174"/>
      <c r="BV108" s="174"/>
      <c r="BW108" s="174"/>
      <c r="BX108" s="174"/>
      <c r="BY108" s="174"/>
      <c r="BZ108" s="174"/>
      <c r="CA108" s="174"/>
      <c r="CB108" s="174"/>
      <c r="CC108" s="174"/>
      <c r="CD108" s="174"/>
      <c r="CE108" s="174"/>
      <c r="CF108" s="174"/>
    </row>
    <row r="109" spans="1:84" s="168" customFormat="1" ht="11.25">
      <c r="A109" s="66"/>
      <c r="B109" s="66"/>
      <c r="C109" s="78"/>
      <c r="D109" s="212" t="s">
        <v>192</v>
      </c>
      <c r="E109" s="213"/>
      <c r="F109" s="213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</row>
    <row r="110" spans="1:84" s="168" customFormat="1" ht="6.75" customHeight="1">
      <c r="A110" s="66"/>
      <c r="B110" s="66"/>
      <c r="C110" s="66"/>
      <c r="D110" s="139"/>
      <c r="E110" s="139"/>
      <c r="F110" s="139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4"/>
      <c r="BA110" s="174"/>
      <c r="BB110" s="174"/>
      <c r="BC110" s="174"/>
      <c r="BD110" s="174"/>
      <c r="BE110" s="174"/>
      <c r="BF110" s="174"/>
      <c r="BG110" s="174"/>
      <c r="BH110" s="174"/>
      <c r="BI110" s="174"/>
      <c r="BJ110" s="174"/>
      <c r="BK110" s="174"/>
      <c r="BL110" s="174"/>
      <c r="BM110" s="174"/>
      <c r="BN110" s="174"/>
      <c r="BO110" s="174"/>
      <c r="BP110" s="174"/>
      <c r="BQ110" s="174"/>
      <c r="BR110" s="174"/>
      <c r="BS110" s="174"/>
      <c r="BT110" s="174"/>
      <c r="BU110" s="174"/>
      <c r="BV110" s="174"/>
      <c r="BW110" s="174"/>
      <c r="BX110" s="174"/>
      <c r="BY110" s="174"/>
      <c r="BZ110" s="174"/>
      <c r="CA110" s="174"/>
      <c r="CB110" s="174"/>
      <c r="CC110" s="174"/>
      <c r="CD110" s="174"/>
      <c r="CE110" s="174"/>
      <c r="CF110" s="174"/>
    </row>
    <row r="111" spans="1:84" s="168" customFormat="1" ht="22.5">
      <c r="A111" s="66"/>
      <c r="B111" s="66"/>
      <c r="C111" s="78"/>
      <c r="D111" s="104" t="s">
        <v>193</v>
      </c>
      <c r="E111" s="132" t="s">
        <v>194</v>
      </c>
      <c r="F111" s="106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97">
        <f>AW112+AW113+AW62+AW91</f>
        <v>-830.0910800079982</v>
      </c>
      <c r="AX111" s="175"/>
      <c r="AY111" s="175"/>
      <c r="AZ111" s="175"/>
      <c r="BA111" s="175"/>
      <c r="BB111" s="175"/>
      <c r="BC111" s="97">
        <f>BC112+BC113+BC62+BC91</f>
        <v>7097.649574969599</v>
      </c>
      <c r="BD111" s="175"/>
      <c r="BE111" s="175"/>
      <c r="BF111" s="175"/>
      <c r="BG111" s="175"/>
      <c r="BH111" s="175"/>
      <c r="BI111" s="97">
        <f>BI112+BI113+BI62+BI91</f>
        <v>0</v>
      </c>
      <c r="BJ111" s="175"/>
      <c r="BK111" s="175"/>
      <c r="BL111" s="175"/>
      <c r="BM111" s="175"/>
      <c r="BN111" s="175"/>
      <c r="BO111" s="97">
        <f>BO112+BO113+BO62+BO91</f>
        <v>0</v>
      </c>
      <c r="BP111" s="175"/>
      <c r="BQ111" s="175"/>
      <c r="BR111" s="175"/>
      <c r="BS111" s="175"/>
      <c r="BT111" s="175"/>
      <c r="BU111" s="175"/>
      <c r="BV111" s="175"/>
      <c r="BW111" s="175"/>
      <c r="BX111" s="175"/>
      <c r="BY111" s="175"/>
      <c r="BZ111" s="175"/>
      <c r="CA111" s="175"/>
      <c r="CB111" s="175"/>
      <c r="CC111" s="175"/>
      <c r="CD111" s="175"/>
      <c r="CE111" s="175"/>
      <c r="CF111" s="175"/>
    </row>
    <row r="112" spans="1:84" s="168" customFormat="1" ht="25.5">
      <c r="A112" s="66"/>
      <c r="B112" s="66"/>
      <c r="C112" s="78"/>
      <c r="D112" s="104" t="s">
        <v>195</v>
      </c>
      <c r="E112" s="132" t="s">
        <v>208</v>
      </c>
      <c r="F112" s="106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94"/>
      <c r="AX112" s="175"/>
      <c r="AY112" s="175"/>
      <c r="AZ112" s="175"/>
      <c r="BA112" s="175"/>
      <c r="BB112" s="175"/>
      <c r="BC112" s="94"/>
      <c r="BD112" s="175"/>
      <c r="BE112" s="175"/>
      <c r="BF112" s="175"/>
      <c r="BG112" s="175"/>
      <c r="BH112" s="175"/>
      <c r="BI112" s="94"/>
      <c r="BJ112" s="175"/>
      <c r="BK112" s="175"/>
      <c r="BL112" s="175"/>
      <c r="BM112" s="175"/>
      <c r="BN112" s="175"/>
      <c r="BO112" s="94"/>
      <c r="BP112" s="175"/>
      <c r="BQ112" s="175"/>
      <c r="BR112" s="175"/>
      <c r="BS112" s="175"/>
      <c r="BT112" s="175"/>
      <c r="BU112" s="175"/>
      <c r="BV112" s="175"/>
      <c r="BW112" s="175"/>
      <c r="BX112" s="175"/>
      <c r="BY112" s="175"/>
      <c r="BZ112" s="175"/>
      <c r="CA112" s="175"/>
      <c r="CB112" s="175"/>
      <c r="CC112" s="175"/>
      <c r="CD112" s="175"/>
      <c r="CE112" s="175"/>
      <c r="CF112" s="175"/>
    </row>
    <row r="113" spans="1:84" s="168" customFormat="1" ht="22.5">
      <c r="A113" s="66"/>
      <c r="B113" s="66"/>
      <c r="C113" s="78"/>
      <c r="D113" s="104" t="s">
        <v>196</v>
      </c>
      <c r="E113" s="132" t="s">
        <v>197</v>
      </c>
      <c r="F113" s="106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94"/>
      <c r="AX113" s="175"/>
      <c r="AY113" s="175"/>
      <c r="AZ113" s="175"/>
      <c r="BA113" s="175"/>
      <c r="BB113" s="175"/>
      <c r="BC113" s="94"/>
      <c r="BD113" s="175"/>
      <c r="BE113" s="175"/>
      <c r="BF113" s="175"/>
      <c r="BG113" s="175"/>
      <c r="BH113" s="175"/>
      <c r="BI113" s="94"/>
      <c r="BJ113" s="175"/>
      <c r="BK113" s="175"/>
      <c r="BL113" s="175"/>
      <c r="BM113" s="175"/>
      <c r="BN113" s="175"/>
      <c r="BO113" s="94"/>
      <c r="BP113" s="175"/>
      <c r="BQ113" s="175"/>
      <c r="BR113" s="175"/>
      <c r="BS113" s="175"/>
      <c r="BT113" s="175"/>
      <c r="BU113" s="175"/>
      <c r="BV113" s="175"/>
      <c r="BW113" s="175"/>
      <c r="BX113" s="175"/>
      <c r="BY113" s="175"/>
      <c r="BZ113" s="175"/>
      <c r="CA113" s="175"/>
      <c r="CB113" s="175"/>
      <c r="CC113" s="175"/>
      <c r="CD113" s="175"/>
      <c r="CE113" s="175"/>
      <c r="CF113" s="175"/>
    </row>
    <row r="114" spans="1:84" s="168" customFormat="1" ht="22.5">
      <c r="A114" s="66"/>
      <c r="B114" s="66"/>
      <c r="C114" s="78"/>
      <c r="D114" s="104" t="s">
        <v>198</v>
      </c>
      <c r="E114" s="132" t="s">
        <v>199</v>
      </c>
      <c r="F114" s="106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94"/>
      <c r="AX114" s="175"/>
      <c r="AY114" s="175"/>
      <c r="AZ114" s="175"/>
      <c r="BA114" s="175"/>
      <c r="BB114" s="175"/>
      <c r="BC114" s="94"/>
      <c r="BD114" s="175"/>
      <c r="BE114" s="175"/>
      <c r="BF114" s="175"/>
      <c r="BG114" s="175"/>
      <c r="BH114" s="175"/>
      <c r="BI114" s="94"/>
      <c r="BJ114" s="175"/>
      <c r="BK114" s="175"/>
      <c r="BL114" s="175"/>
      <c r="BM114" s="175"/>
      <c r="BN114" s="175"/>
      <c r="BO114" s="94"/>
      <c r="BP114" s="175"/>
      <c r="BQ114" s="175"/>
      <c r="BR114" s="175"/>
      <c r="BS114" s="175"/>
      <c r="BT114" s="175"/>
      <c r="BU114" s="175"/>
      <c r="BV114" s="175"/>
      <c r="BW114" s="175"/>
      <c r="BX114" s="175"/>
      <c r="BY114" s="175"/>
      <c r="BZ114" s="175"/>
      <c r="CA114" s="175"/>
      <c r="CB114" s="175"/>
      <c r="CC114" s="175"/>
      <c r="CD114" s="175"/>
      <c r="CE114" s="175"/>
      <c r="CF114" s="175"/>
    </row>
    <row r="115" spans="1:84" s="168" customFormat="1" ht="11.25">
      <c r="A115" s="66"/>
      <c r="B115" s="66"/>
      <c r="C115" s="78"/>
      <c r="D115" s="104" t="s">
        <v>200</v>
      </c>
      <c r="E115" s="118" t="s">
        <v>201</v>
      </c>
      <c r="F115" s="106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94">
        <f>2</f>
        <v>2</v>
      </c>
      <c r="AX115" s="175"/>
      <c r="AY115" s="175"/>
      <c r="AZ115" s="175"/>
      <c r="BA115" s="175"/>
      <c r="BB115" s="175"/>
      <c r="BC115" s="94">
        <f>2</f>
        <v>2</v>
      </c>
      <c r="BD115" s="175"/>
      <c r="BE115" s="175"/>
      <c r="BF115" s="175"/>
      <c r="BG115" s="175"/>
      <c r="BH115" s="175"/>
      <c r="BI115" s="94">
        <f>2</f>
        <v>2</v>
      </c>
      <c r="BJ115" s="175"/>
      <c r="BK115" s="175"/>
      <c r="BL115" s="175"/>
      <c r="BM115" s="175"/>
      <c r="BN115" s="175"/>
      <c r="BO115" s="94">
        <f>2</f>
        <v>2</v>
      </c>
      <c r="BP115" s="175"/>
      <c r="BQ115" s="175"/>
      <c r="BR115" s="175"/>
      <c r="BS115" s="175"/>
      <c r="BT115" s="175"/>
      <c r="BU115" s="175"/>
      <c r="BV115" s="175"/>
      <c r="BW115" s="175"/>
      <c r="BX115" s="175"/>
      <c r="BY115" s="175"/>
      <c r="BZ115" s="175"/>
      <c r="CA115" s="175"/>
      <c r="CB115" s="175"/>
      <c r="CC115" s="175"/>
      <c r="CD115" s="175"/>
      <c r="CE115" s="175"/>
      <c r="CF115" s="175"/>
    </row>
    <row r="116" spans="1:84" s="168" customFormat="1" ht="11.25">
      <c r="A116" s="66"/>
      <c r="B116" s="66"/>
      <c r="C116" s="78"/>
      <c r="D116" s="104" t="s">
        <v>202</v>
      </c>
      <c r="E116" s="118" t="s">
        <v>203</v>
      </c>
      <c r="F116" s="106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94">
        <f>AW115*AW114</f>
        <v>0</v>
      </c>
      <c r="AX116" s="175"/>
      <c r="AY116" s="175"/>
      <c r="AZ116" s="175"/>
      <c r="BA116" s="175"/>
      <c r="BB116" s="175"/>
      <c r="BC116" s="94">
        <f>BC115*BC114</f>
        <v>0</v>
      </c>
      <c r="BD116" s="175"/>
      <c r="BE116" s="175"/>
      <c r="BF116" s="175"/>
      <c r="BG116" s="175"/>
      <c r="BH116" s="175"/>
      <c r="BI116" s="94">
        <f>BI115*BI114</f>
        <v>0</v>
      </c>
      <c r="BJ116" s="175"/>
      <c r="BK116" s="175"/>
      <c r="BL116" s="175"/>
      <c r="BM116" s="175"/>
      <c r="BN116" s="175"/>
      <c r="BO116" s="94">
        <f>BO115*BO114</f>
        <v>0</v>
      </c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</row>
    <row r="117" spans="1:84" s="168" customFormat="1" ht="6.75" customHeight="1">
      <c r="A117" s="66"/>
      <c r="B117" s="66"/>
      <c r="C117" s="66"/>
      <c r="D117" s="89"/>
      <c r="E117" s="89"/>
      <c r="F117" s="89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4"/>
      <c r="BC117" s="174"/>
      <c r="BD117" s="174"/>
      <c r="BE117" s="174"/>
      <c r="BF117" s="174"/>
      <c r="BG117" s="174"/>
      <c r="BH117" s="174"/>
      <c r="BI117" s="174"/>
      <c r="BJ117" s="174"/>
      <c r="BK117" s="174"/>
      <c r="BL117" s="174"/>
      <c r="BM117" s="174"/>
      <c r="BN117" s="174"/>
      <c r="BO117" s="174"/>
      <c r="BP117" s="174"/>
      <c r="BQ117" s="174"/>
      <c r="BR117" s="174"/>
      <c r="BS117" s="174"/>
      <c r="BT117" s="174"/>
      <c r="BU117" s="174"/>
      <c r="BV117" s="174"/>
      <c r="BW117" s="174"/>
      <c r="BX117" s="174"/>
      <c r="BY117" s="174"/>
      <c r="BZ117" s="174"/>
      <c r="CA117" s="174"/>
      <c r="CB117" s="174"/>
      <c r="CC117" s="174"/>
      <c r="CD117" s="174"/>
      <c r="CE117" s="174"/>
      <c r="CF117" s="174"/>
    </row>
    <row r="118" spans="1:84" s="168" customFormat="1" ht="11.25">
      <c r="A118" s="66"/>
      <c r="B118" s="66"/>
      <c r="C118" s="78"/>
      <c r="D118" s="212" t="s">
        <v>204</v>
      </c>
      <c r="E118" s="213"/>
      <c r="F118" s="213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</row>
    <row r="119" spans="1:84" s="168" customFormat="1" ht="6.75" customHeight="1">
      <c r="A119" s="149"/>
      <c r="B119" s="149"/>
      <c r="C119" s="149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174"/>
      <c r="BD119" s="174"/>
      <c r="BE119" s="174"/>
      <c r="BF119" s="174"/>
      <c r="BG119" s="174"/>
      <c r="BH119" s="174"/>
      <c r="BI119" s="174"/>
      <c r="BJ119" s="174"/>
      <c r="BK119" s="174"/>
      <c r="BL119" s="174"/>
      <c r="BM119" s="174"/>
      <c r="BN119" s="174"/>
      <c r="BO119" s="174"/>
      <c r="BP119" s="174"/>
      <c r="BQ119" s="174"/>
      <c r="BR119" s="174"/>
      <c r="BS119" s="174"/>
      <c r="BT119" s="174"/>
      <c r="BU119" s="174"/>
      <c r="BV119" s="174"/>
      <c r="BW119" s="174"/>
      <c r="BX119" s="174"/>
      <c r="BY119" s="174"/>
      <c r="BZ119" s="174"/>
      <c r="CA119" s="174"/>
      <c r="CB119" s="174"/>
      <c r="CC119" s="174"/>
      <c r="CD119" s="174"/>
      <c r="CE119" s="174"/>
      <c r="CF119" s="174"/>
    </row>
    <row r="120" spans="1:84" s="168" customFormat="1" ht="21" customHeight="1">
      <c r="A120" s="66"/>
      <c r="B120" s="66"/>
      <c r="C120" s="78"/>
      <c r="D120" s="104" t="s">
        <v>205</v>
      </c>
      <c r="E120" s="150" t="s">
        <v>206</v>
      </c>
      <c r="F120" s="106" t="s">
        <v>59</v>
      </c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43">
        <f>AE61+AE90+AE95</f>
        <v>8938.1238235336</v>
      </c>
      <c r="AF120" s="158"/>
      <c r="AG120" s="158"/>
      <c r="AH120" s="143">
        <f>AH61+AH90+AH95</f>
        <v>10307.051123572</v>
      </c>
      <c r="AI120" s="158"/>
      <c r="AJ120" s="158"/>
      <c r="AK120" s="143">
        <f>AK61+AK90+AK95</f>
        <v>8591.733470112</v>
      </c>
      <c r="AL120" s="158"/>
      <c r="AM120" s="158"/>
      <c r="AN120" s="143">
        <f>AN61+AN90+AN95</f>
        <v>10948.64900256</v>
      </c>
      <c r="AO120" s="158"/>
      <c r="AP120" s="158"/>
      <c r="AQ120" s="143">
        <f>AQ61+AQ90+AQ95</f>
        <v>1689.3629999999998</v>
      </c>
      <c r="AR120" s="158"/>
      <c r="AS120" s="158"/>
      <c r="AT120" s="143">
        <f>AT61+AT90+AT95</f>
        <v>12741.097188390399</v>
      </c>
      <c r="AU120" s="158"/>
      <c r="AV120" s="158"/>
      <c r="AW120" s="143">
        <f>AW61+AW90+AW95</f>
        <v>1689.3629999999998</v>
      </c>
      <c r="AX120" s="158"/>
      <c r="AY120" s="158"/>
      <c r="AZ120" s="143">
        <f>AZ61+AZ90+AZ95</f>
        <v>8332.291237219999</v>
      </c>
      <c r="BA120" s="158"/>
      <c r="BB120" s="158"/>
      <c r="BC120" s="143">
        <f>BC61+BC90+BC95</f>
        <v>1689.3629999999998</v>
      </c>
      <c r="BD120" s="158"/>
      <c r="BE120" s="158"/>
      <c r="BF120" s="143">
        <f>BF61+BF90+BF95</f>
        <v>8777.36742911374</v>
      </c>
      <c r="BG120" s="158"/>
      <c r="BH120" s="158"/>
      <c r="BI120" s="143">
        <f>BI61+BI90+BI95</f>
        <v>1689.3629999999998</v>
      </c>
      <c r="BJ120" s="96">
        <f>BI120*BJ$102/100</f>
        <v>0</v>
      </c>
      <c r="BK120" s="97">
        <f>BI120-BJ120</f>
        <v>1689.3629999999998</v>
      </c>
      <c r="BL120" s="143">
        <f>BL61+BL90+BL95</f>
        <v>9252.263725864359</v>
      </c>
      <c r="BM120" s="158"/>
      <c r="BN120" s="158"/>
      <c r="BO120" s="143">
        <f>BO61+BO90+BO95</f>
        <v>1689.3629999999998</v>
      </c>
      <c r="BP120" s="96" t="e">
        <f>BO120*BP$102/100</f>
        <v>#VALUE!</v>
      </c>
      <c r="BQ120" s="97" t="e">
        <f>BO120-BP120</f>
        <v>#VALUE!</v>
      </c>
      <c r="BR120" s="158"/>
      <c r="BS120" s="158"/>
      <c r="BT120" s="158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</row>
    <row r="121" spans="1:84" s="168" customFormat="1" ht="27" customHeight="1">
      <c r="A121" s="66"/>
      <c r="B121" s="66"/>
      <c r="C121" s="78"/>
      <c r="D121" s="104" t="s">
        <v>207</v>
      </c>
      <c r="E121" s="105" t="s">
        <v>226</v>
      </c>
      <c r="F121" s="106" t="s">
        <v>59</v>
      </c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>
        <v>13140</v>
      </c>
      <c r="AU121" s="175"/>
      <c r="AV121" s="175"/>
      <c r="AW121" s="119">
        <f>AW120+AW111+AQ120*AW116</f>
        <v>859.2719199920016</v>
      </c>
      <c r="AX121" s="175"/>
      <c r="AY121" s="175"/>
      <c r="AZ121" s="175"/>
      <c r="BA121" s="175"/>
      <c r="BB121" s="175"/>
      <c r="BC121" s="119">
        <f>BC120+BC111+AW120*BC116</f>
        <v>8787.012574969598</v>
      </c>
      <c r="BD121" s="175"/>
      <c r="BE121" s="175"/>
      <c r="BF121" s="175"/>
      <c r="BG121" s="175"/>
      <c r="BH121" s="175"/>
      <c r="BI121" s="119">
        <f>BI120+BI111+BC120*BI116</f>
        <v>1689.3629999999998</v>
      </c>
      <c r="BJ121" s="96">
        <f>BI121*BJ$102/100</f>
        <v>0</v>
      </c>
      <c r="BK121" s="97">
        <f>BI121-BJ121</f>
        <v>1689.3629999999998</v>
      </c>
      <c r="BL121" s="175"/>
      <c r="BM121" s="175"/>
      <c r="BN121" s="175"/>
      <c r="BO121" s="119">
        <f>BO120+BO111+BI120*BO116</f>
        <v>1689.3629999999998</v>
      </c>
      <c r="BP121" s="96" t="e">
        <f>BO121*BP$102/100</f>
        <v>#VALUE!</v>
      </c>
      <c r="BQ121" s="97" t="e">
        <f>BO121-BP121</f>
        <v>#VALUE!</v>
      </c>
      <c r="BR121" s="175"/>
      <c r="BS121" s="175"/>
      <c r="BT121" s="175"/>
      <c r="BU121" s="175"/>
      <c r="BV121" s="175"/>
      <c r="BW121" s="175"/>
      <c r="BX121" s="175"/>
      <c r="BY121" s="175"/>
      <c r="BZ121" s="175"/>
      <c r="CA121" s="175"/>
      <c r="CB121" s="175"/>
      <c r="CC121" s="175"/>
      <c r="CD121" s="175"/>
      <c r="CE121" s="175"/>
      <c r="CF121" s="175"/>
    </row>
    <row r="122" spans="4:84" s="176" customFormat="1" ht="12.75"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77"/>
      <c r="AS122" s="177"/>
      <c r="AT122" s="177"/>
      <c r="AU122" s="177"/>
      <c r="AV122" s="177"/>
      <c r="AW122" s="177"/>
      <c r="AX122" s="177"/>
      <c r="AY122" s="177"/>
      <c r="AZ122" s="177"/>
      <c r="BA122" s="177"/>
      <c r="BB122" s="177"/>
      <c r="BC122" s="177"/>
      <c r="BD122" s="177"/>
      <c r="BE122" s="177"/>
      <c r="BF122" s="177"/>
      <c r="BG122" s="177"/>
      <c r="BH122" s="177"/>
      <c r="BI122" s="177"/>
      <c r="BJ122" s="177"/>
      <c r="BK122" s="177"/>
      <c r="BL122" s="177"/>
      <c r="BM122" s="177"/>
      <c r="BN122" s="177"/>
      <c r="BO122" s="177"/>
      <c r="BP122" s="177"/>
      <c r="BQ122" s="177"/>
      <c r="BR122" s="177"/>
      <c r="BS122" s="177"/>
      <c r="BT122" s="177"/>
      <c r="BU122" s="177"/>
      <c r="BV122" s="177"/>
      <c r="BW122" s="177"/>
      <c r="BX122" s="177"/>
      <c r="BY122" s="177"/>
      <c r="BZ122" s="177"/>
      <c r="CA122" s="177"/>
      <c r="CB122" s="177"/>
      <c r="CC122" s="177"/>
      <c r="CD122" s="177"/>
      <c r="CE122" s="177"/>
      <c r="CF122" s="177"/>
    </row>
    <row r="123" s="176" customFormat="1" ht="12.75"/>
    <row r="124" s="176" customFormat="1" ht="12.75"/>
    <row r="125" s="176" customFormat="1" ht="12.75"/>
    <row r="126" s="176" customFormat="1" ht="12.75"/>
    <row r="127" s="176" customFormat="1" ht="12.75"/>
    <row r="128" s="176" customFormat="1" ht="12.75"/>
    <row r="129" s="176" customFormat="1" ht="12.75"/>
    <row r="130" s="176" customFormat="1" ht="12.75"/>
    <row r="131" s="176" customFormat="1" ht="12.75"/>
    <row r="132" s="176" customFormat="1" ht="12.75"/>
    <row r="133" s="176" customFormat="1" ht="12.75"/>
    <row r="134" s="176" customFormat="1" ht="12.75"/>
    <row r="135" s="176" customFormat="1" ht="12.75"/>
    <row r="136" s="176" customFormat="1" ht="12.75"/>
    <row r="137" s="176" customFormat="1" ht="12.75"/>
    <row r="138" s="176" customFormat="1" ht="12.75"/>
    <row r="139" s="176" customFormat="1" ht="12.75"/>
    <row r="140" s="176" customFormat="1" ht="12.75"/>
    <row r="141" s="176" customFormat="1" ht="12.75"/>
    <row r="142" s="176" customFormat="1" ht="12.75"/>
    <row r="143" s="176" customFormat="1" ht="12.75"/>
    <row r="144" s="176" customFormat="1" ht="12.75"/>
    <row r="145" s="176" customFormat="1" ht="12.75"/>
    <row r="146" s="176" customFormat="1" ht="12.75"/>
    <row r="147" s="176" customFormat="1" ht="12.75"/>
    <row r="148" s="176" customFormat="1" ht="12.75"/>
    <row r="149" s="176" customFormat="1" ht="12.75"/>
    <row r="150" s="176" customFormat="1" ht="12.75"/>
    <row r="151" s="176" customFormat="1" ht="12.75"/>
    <row r="152" s="176" customFormat="1" ht="12.75"/>
    <row r="153" s="176" customFormat="1" ht="12.75"/>
    <row r="154" s="176" customFormat="1" ht="12.75"/>
    <row r="155" s="176" customFormat="1" ht="12.75"/>
    <row r="156" s="176" customFormat="1" ht="12.75"/>
    <row r="157" s="176" customFormat="1" ht="12.75"/>
    <row r="158" s="176" customFormat="1" ht="12.75"/>
    <row r="159" s="176" customFormat="1" ht="12.75"/>
    <row r="160" s="176" customFormat="1" ht="12.75"/>
    <row r="161" s="176" customFormat="1" ht="12.75"/>
    <row r="162" s="176" customFormat="1" ht="12.75"/>
    <row r="163" s="176" customFormat="1" ht="12.75"/>
    <row r="164" s="176" customFormat="1" ht="12.75"/>
    <row r="165" s="176" customFormat="1" ht="12.75"/>
    <row r="166" s="176" customFormat="1" ht="12.75"/>
    <row r="167" s="176" customFormat="1" ht="12.75"/>
    <row r="168" s="176" customFormat="1" ht="12.75"/>
    <row r="169" s="176" customFormat="1" ht="12.75"/>
    <row r="170" s="176" customFormat="1" ht="12.75"/>
    <row r="171" s="176" customFormat="1" ht="12.75"/>
    <row r="172" s="176" customFormat="1" ht="12.75"/>
    <row r="173" s="176" customFormat="1" ht="12.75"/>
    <row r="174" s="176" customFormat="1" ht="12.75"/>
    <row r="175" s="176" customFormat="1" ht="12.75"/>
    <row r="176" s="176" customFormat="1" ht="12.75"/>
    <row r="177" s="176" customFormat="1" ht="12.75"/>
    <row r="178" s="176" customFormat="1" ht="12.75"/>
    <row r="179" s="176" customFormat="1" ht="12.75"/>
    <row r="180" s="176" customFormat="1" ht="12.75"/>
    <row r="181" s="176" customFormat="1" ht="12.75"/>
    <row r="182" s="176" customFormat="1" ht="12.75"/>
    <row r="183" s="176" customFormat="1" ht="12.75"/>
    <row r="184" s="176" customFormat="1" ht="12.75"/>
    <row r="185" s="176" customFormat="1" ht="12.75"/>
    <row r="186" s="176" customFormat="1" ht="12.75"/>
    <row r="187" s="176" customFormat="1" ht="12.75"/>
    <row r="188" s="176" customFormat="1" ht="12.75"/>
    <row r="189" s="176" customFormat="1" ht="12.75"/>
    <row r="190" s="176" customFormat="1" ht="12.75"/>
    <row r="191" s="176" customFormat="1" ht="12.75"/>
    <row r="192" s="176" customFormat="1" ht="12.75"/>
    <row r="193" s="176" customFormat="1" ht="12.75"/>
    <row r="194" s="176" customFormat="1" ht="12.75"/>
    <row r="195" s="176" customFormat="1" ht="12.75"/>
    <row r="196" s="176" customFormat="1" ht="12.75"/>
    <row r="197" s="176" customFormat="1" ht="12.75"/>
    <row r="198" s="176" customFormat="1" ht="12.75"/>
    <row r="199" s="176" customFormat="1" ht="12.75"/>
    <row r="200" s="176" customFormat="1" ht="12.75"/>
    <row r="201" s="176" customFormat="1" ht="12.75"/>
    <row r="202" s="176" customFormat="1" ht="12.75"/>
    <row r="203" s="176" customFormat="1" ht="12.75"/>
    <row r="204" s="176" customFormat="1" ht="12.75"/>
    <row r="205" s="176" customFormat="1" ht="12.75"/>
    <row r="206" s="176" customFormat="1" ht="12.75"/>
    <row r="207" s="176" customFormat="1" ht="12.75"/>
    <row r="208" s="176" customFormat="1" ht="12.75"/>
    <row r="209" s="176" customFormat="1" ht="12.75"/>
    <row r="210" s="176" customFormat="1" ht="12.75"/>
    <row r="211" s="176" customFormat="1" ht="12.75"/>
    <row r="212" s="176" customFormat="1" ht="12.75"/>
    <row r="213" s="176" customFormat="1" ht="12.75"/>
    <row r="214" s="176" customFormat="1" ht="12.75"/>
    <row r="215" s="176" customFormat="1" ht="12.75"/>
    <row r="216" s="176" customFormat="1" ht="12.75"/>
    <row r="217" s="176" customFormat="1" ht="12.75"/>
    <row r="218" s="176" customFormat="1" ht="12.75"/>
    <row r="219" s="176" customFormat="1" ht="12.75"/>
    <row r="220" s="176" customFormat="1" ht="12.75"/>
    <row r="221" s="176" customFormat="1" ht="12.75"/>
    <row r="222" s="176" customFormat="1" ht="12.75"/>
    <row r="223" s="176" customFormat="1" ht="12.75"/>
    <row r="224" s="176" customFormat="1" ht="12.75"/>
    <row r="225" s="176" customFormat="1" ht="12.75"/>
    <row r="226" s="176" customFormat="1" ht="12.75"/>
    <row r="227" s="176" customFormat="1" ht="12.75"/>
    <row r="228" s="176" customFormat="1" ht="12.75"/>
    <row r="229" s="176" customFormat="1" ht="12.75"/>
    <row r="230" s="176" customFormat="1" ht="12.75"/>
    <row r="231" s="176" customFormat="1" ht="12.75"/>
    <row r="232" s="176" customFormat="1" ht="12.75"/>
    <row r="233" s="176" customFormat="1" ht="12.75"/>
    <row r="234" s="176" customFormat="1" ht="12.75"/>
    <row r="235" s="176" customFormat="1" ht="12.75"/>
    <row r="236" s="176" customFormat="1" ht="12.75"/>
    <row r="237" s="176" customFormat="1" ht="12.75"/>
    <row r="238" s="176" customFormat="1" ht="12.75"/>
    <row r="239" s="176" customFormat="1" ht="12.75"/>
    <row r="240" s="176" customFormat="1" ht="12.75"/>
    <row r="241" s="176" customFormat="1" ht="12.75"/>
    <row r="242" s="176" customFormat="1" ht="12.75"/>
    <row r="243" s="176" customFormat="1" ht="12.75"/>
    <row r="244" s="176" customFormat="1" ht="12.75"/>
    <row r="245" s="176" customFormat="1" ht="12.75"/>
    <row r="246" s="176" customFormat="1" ht="12.75"/>
    <row r="247" s="176" customFormat="1" ht="12.75"/>
    <row r="248" s="176" customFormat="1" ht="12.75"/>
    <row r="249" s="176" customFormat="1" ht="12.75"/>
    <row r="250" s="176" customFormat="1" ht="12.75"/>
    <row r="251" s="176" customFormat="1" ht="12.75"/>
    <row r="252" s="176" customFormat="1" ht="12.75"/>
    <row r="253" s="176" customFormat="1" ht="12.75"/>
    <row r="254" s="176" customFormat="1" ht="12.75"/>
    <row r="255" s="176" customFormat="1" ht="12.75"/>
    <row r="256" s="176" customFormat="1" ht="12.75"/>
    <row r="257" s="176" customFormat="1" ht="12.75"/>
    <row r="258" s="176" customFormat="1" ht="12.75"/>
    <row r="259" s="176" customFormat="1" ht="12.75"/>
    <row r="260" s="176" customFormat="1" ht="12.75"/>
    <row r="261" s="176" customFormat="1" ht="12.75"/>
    <row r="262" s="176" customFormat="1" ht="12.75"/>
    <row r="263" s="176" customFormat="1" ht="12.75"/>
    <row r="264" s="176" customFormat="1" ht="12.75"/>
    <row r="265" s="176" customFormat="1" ht="12.75"/>
    <row r="266" s="176" customFormat="1" ht="12.75"/>
    <row r="267" s="176" customFormat="1" ht="12.75"/>
    <row r="268" s="176" customFormat="1" ht="12.75"/>
    <row r="269" s="176" customFormat="1" ht="12.75"/>
    <row r="270" s="176" customFormat="1" ht="12.75"/>
    <row r="271" s="176" customFormat="1" ht="12.75"/>
    <row r="272" s="176" customFormat="1" ht="12.75"/>
    <row r="273" s="176" customFormat="1" ht="12.75"/>
    <row r="274" s="176" customFormat="1" ht="12.75"/>
    <row r="275" s="176" customFormat="1" ht="12.75"/>
    <row r="276" s="176" customFormat="1" ht="12.75"/>
    <row r="277" s="176" customFormat="1" ht="12.75"/>
    <row r="278" s="176" customFormat="1" ht="12.75"/>
    <row r="279" s="176" customFormat="1" ht="12.75"/>
    <row r="280" s="176" customFormat="1" ht="12.75"/>
    <row r="281" s="176" customFormat="1" ht="12.75"/>
    <row r="282" s="176" customFormat="1" ht="12.75"/>
    <row r="283" s="176" customFormat="1" ht="12.75"/>
    <row r="284" s="176" customFormat="1" ht="12.75"/>
    <row r="285" s="176" customFormat="1" ht="12.75"/>
    <row r="286" s="176" customFormat="1" ht="12.75"/>
    <row r="287" s="176" customFormat="1" ht="12.75"/>
    <row r="288" s="176" customFormat="1" ht="12.75"/>
    <row r="289" s="176" customFormat="1" ht="12.75"/>
    <row r="290" s="176" customFormat="1" ht="12.75"/>
    <row r="291" s="176" customFormat="1" ht="12.75"/>
    <row r="292" s="176" customFormat="1" ht="12.75"/>
    <row r="293" s="176" customFormat="1" ht="12.75"/>
    <row r="294" s="176" customFormat="1" ht="12.75"/>
    <row r="295" s="176" customFormat="1" ht="12.75"/>
    <row r="296" s="176" customFormat="1" ht="12.75"/>
    <row r="297" s="176" customFormat="1" ht="12.75"/>
    <row r="298" s="176" customFormat="1" ht="12.75"/>
    <row r="299" s="176" customFormat="1" ht="12.75"/>
    <row r="300" s="176" customFormat="1" ht="12.75"/>
    <row r="301" s="176" customFormat="1" ht="12.75"/>
    <row r="302" s="176" customFormat="1" ht="12.75"/>
    <row r="303" s="176" customFormat="1" ht="12.75"/>
    <row r="304" s="176" customFormat="1" ht="12.75"/>
    <row r="305" s="176" customFormat="1" ht="12.75"/>
    <row r="306" s="176" customFormat="1" ht="12.75"/>
    <row r="307" s="176" customFormat="1" ht="12.75"/>
    <row r="308" s="176" customFormat="1" ht="12.75"/>
    <row r="309" s="176" customFormat="1" ht="12.75"/>
    <row r="310" s="176" customFormat="1" ht="12.75"/>
    <row r="311" s="176" customFormat="1" ht="12.75"/>
    <row r="312" s="176" customFormat="1" ht="12.75"/>
    <row r="313" s="176" customFormat="1" ht="12.75"/>
    <row r="314" s="176" customFormat="1" ht="12.75"/>
    <row r="315" s="176" customFormat="1" ht="12.75"/>
    <row r="316" s="176" customFormat="1" ht="12.75"/>
    <row r="317" s="176" customFormat="1" ht="12.75"/>
    <row r="318" s="176" customFormat="1" ht="12.75"/>
    <row r="319" s="176" customFormat="1" ht="12.75"/>
    <row r="320" s="176" customFormat="1" ht="12.75"/>
    <row r="321" s="176" customFormat="1" ht="12.75"/>
    <row r="322" s="176" customFormat="1" ht="12.75"/>
    <row r="323" s="176" customFormat="1" ht="12.75"/>
    <row r="324" s="176" customFormat="1" ht="12.75"/>
    <row r="325" s="176" customFormat="1" ht="12.75"/>
    <row r="326" s="176" customFormat="1" ht="12.75"/>
    <row r="327" s="176" customFormat="1" ht="12.75"/>
    <row r="328" s="176" customFormat="1" ht="12.75"/>
    <row r="329" s="176" customFormat="1" ht="12.75"/>
    <row r="330" s="176" customFormat="1" ht="12.75"/>
    <row r="331" s="176" customFormat="1" ht="12.75"/>
    <row r="332" s="176" customFormat="1" ht="12.75"/>
    <row r="333" s="176" customFormat="1" ht="12.75"/>
    <row r="334" s="176" customFormat="1" ht="12.75"/>
    <row r="335" s="176" customFormat="1" ht="12.75"/>
    <row r="336" s="176" customFormat="1" ht="12.75"/>
    <row r="337" s="176" customFormat="1" ht="12.75"/>
    <row r="338" spans="1:3" s="176" customFormat="1" ht="12.75">
      <c r="A338" s="66"/>
      <c r="B338" s="66"/>
      <c r="C338" s="66"/>
    </row>
    <row r="339" spans="1:3" s="176" customFormat="1" ht="12.75">
      <c r="A339" s="66"/>
      <c r="B339" s="66"/>
      <c r="C339" s="66"/>
    </row>
    <row r="340" spans="1:3" s="176" customFormat="1" ht="12.75">
      <c r="A340" s="66"/>
      <c r="B340" s="66"/>
      <c r="C340" s="66"/>
    </row>
    <row r="341" spans="1:3" s="176" customFormat="1" ht="12.75">
      <c r="A341" s="66"/>
      <c r="B341" s="66"/>
      <c r="C341" s="66"/>
    </row>
    <row r="342" spans="1:3" s="176" customFormat="1" ht="12.75">
      <c r="A342" s="66"/>
      <c r="B342" s="66"/>
      <c r="C342" s="66"/>
    </row>
    <row r="343" spans="1:3" s="176" customFormat="1" ht="12.75">
      <c r="A343" s="66"/>
      <c r="B343" s="66"/>
      <c r="C343" s="66"/>
    </row>
    <row r="344" spans="1:3" s="176" customFormat="1" ht="12.75">
      <c r="A344" s="66"/>
      <c r="B344" s="66"/>
      <c r="C344" s="66"/>
    </row>
    <row r="345" spans="1:3" s="176" customFormat="1" ht="12.75">
      <c r="A345" s="66"/>
      <c r="B345" s="66"/>
      <c r="C345" s="66"/>
    </row>
    <row r="346" spans="1:3" s="176" customFormat="1" ht="12.75">
      <c r="A346" s="66"/>
      <c r="B346" s="66"/>
      <c r="C346" s="66"/>
    </row>
    <row r="347" spans="1:3" s="176" customFormat="1" ht="12.75">
      <c r="A347" s="66"/>
      <c r="B347" s="66"/>
      <c r="C347" s="66"/>
    </row>
    <row r="348" spans="1:3" s="176" customFormat="1" ht="12.75">
      <c r="A348" s="66"/>
      <c r="B348" s="66"/>
      <c r="C348" s="66"/>
    </row>
    <row r="349" spans="1:3" s="176" customFormat="1" ht="12.75">
      <c r="A349" s="66"/>
      <c r="B349" s="66"/>
      <c r="C349" s="66"/>
    </row>
    <row r="350" spans="1:3" s="176" customFormat="1" ht="12.75">
      <c r="A350" s="66"/>
      <c r="B350" s="66"/>
      <c r="C350" s="66"/>
    </row>
    <row r="351" spans="1:3" s="176" customFormat="1" ht="12.75">
      <c r="A351" s="66"/>
      <c r="B351" s="66"/>
      <c r="C351" s="66"/>
    </row>
    <row r="352" spans="1:3" s="176" customFormat="1" ht="12.75">
      <c r="A352" s="66"/>
      <c r="B352" s="66"/>
      <c r="C352" s="66"/>
    </row>
    <row r="353" spans="1:3" s="176" customFormat="1" ht="12.75">
      <c r="A353" s="66"/>
      <c r="B353" s="66"/>
      <c r="C353" s="66"/>
    </row>
    <row r="354" spans="1:3" s="176" customFormat="1" ht="12.75">
      <c r="A354" s="66"/>
      <c r="B354" s="66"/>
      <c r="C354" s="66"/>
    </row>
    <row r="355" spans="1:3" s="176" customFormat="1" ht="12.75">
      <c r="A355" s="66"/>
      <c r="B355" s="66"/>
      <c r="C355" s="66"/>
    </row>
    <row r="356" spans="1:3" s="176" customFormat="1" ht="12.75">
      <c r="A356" s="66"/>
      <c r="B356" s="66"/>
      <c r="C356" s="66"/>
    </row>
    <row r="357" spans="1:3" s="176" customFormat="1" ht="12.75">
      <c r="A357" s="66"/>
      <c r="B357" s="66"/>
      <c r="C357" s="66"/>
    </row>
    <row r="358" spans="1:3" s="176" customFormat="1" ht="12.75">
      <c r="A358" s="66"/>
      <c r="B358" s="66"/>
      <c r="C358" s="66"/>
    </row>
    <row r="359" spans="1:3" s="176" customFormat="1" ht="12.75">
      <c r="A359" s="66"/>
      <c r="B359" s="66"/>
      <c r="C359" s="66"/>
    </row>
    <row r="360" spans="1:3" s="176" customFormat="1" ht="12.75">
      <c r="A360" s="66"/>
      <c r="B360" s="66"/>
      <c r="C360" s="66"/>
    </row>
    <row r="361" spans="1:3" s="176" customFormat="1" ht="12.75">
      <c r="A361" s="66"/>
      <c r="B361" s="66"/>
      <c r="C361" s="66"/>
    </row>
    <row r="362" spans="1:3" s="176" customFormat="1" ht="12.75">
      <c r="A362" s="66"/>
      <c r="B362" s="66"/>
      <c r="C362" s="66"/>
    </row>
    <row r="363" spans="1:3" s="176" customFormat="1" ht="12.75">
      <c r="A363" s="66"/>
      <c r="B363" s="66"/>
      <c r="C363" s="66"/>
    </row>
    <row r="364" spans="1:3" s="176" customFormat="1" ht="12.75">
      <c r="A364" s="66"/>
      <c r="B364" s="66"/>
      <c r="C364" s="66"/>
    </row>
    <row r="365" spans="1:3" s="176" customFormat="1" ht="12.75">
      <c r="A365" s="66"/>
      <c r="B365" s="66"/>
      <c r="C365" s="66"/>
    </row>
    <row r="366" spans="1:3" s="176" customFormat="1" ht="12.75">
      <c r="A366" s="66"/>
      <c r="B366" s="66"/>
      <c r="C366" s="66"/>
    </row>
    <row r="367" spans="1:3" s="176" customFormat="1" ht="12.75">
      <c r="A367" s="66"/>
      <c r="B367" s="66"/>
      <c r="C367" s="66"/>
    </row>
    <row r="368" spans="1:3" s="176" customFormat="1" ht="12.75">
      <c r="A368" s="66"/>
      <c r="B368" s="66"/>
      <c r="C368" s="66"/>
    </row>
    <row r="369" spans="1:3" s="176" customFormat="1" ht="12.75">
      <c r="A369" s="66"/>
      <c r="B369" s="66"/>
      <c r="C369" s="66"/>
    </row>
    <row r="370" spans="1:3" s="176" customFormat="1" ht="12.75">
      <c r="A370" s="66"/>
      <c r="B370" s="66"/>
      <c r="C370" s="66"/>
    </row>
    <row r="371" spans="1:3" s="176" customFormat="1" ht="12.75">
      <c r="A371" s="66"/>
      <c r="B371" s="66"/>
      <c r="C371" s="66"/>
    </row>
    <row r="372" spans="1:3" s="176" customFormat="1" ht="12.75">
      <c r="A372" s="66"/>
      <c r="B372" s="66"/>
      <c r="C372" s="66"/>
    </row>
    <row r="373" spans="1:3" s="176" customFormat="1" ht="12.75">
      <c r="A373" s="66"/>
      <c r="B373" s="66"/>
      <c r="C373" s="66"/>
    </row>
    <row r="374" spans="1:3" s="176" customFormat="1" ht="12.75">
      <c r="A374" s="66"/>
      <c r="B374" s="66"/>
      <c r="C374" s="66"/>
    </row>
    <row r="375" spans="1:3" s="176" customFormat="1" ht="12.75">
      <c r="A375" s="66"/>
      <c r="B375" s="66"/>
      <c r="C375" s="66"/>
    </row>
    <row r="376" spans="1:3" s="176" customFormat="1" ht="12.75">
      <c r="A376" s="66"/>
      <c r="B376" s="66"/>
      <c r="C376" s="66"/>
    </row>
    <row r="377" spans="1:3" s="176" customFormat="1" ht="12.75">
      <c r="A377" s="66"/>
      <c r="B377" s="66"/>
      <c r="C377" s="66"/>
    </row>
    <row r="378" spans="1:3" s="176" customFormat="1" ht="12.75">
      <c r="A378" s="66"/>
      <c r="B378" s="66"/>
      <c r="C378" s="66"/>
    </row>
    <row r="379" spans="1:3" s="176" customFormat="1" ht="12.75">
      <c r="A379" s="66"/>
      <c r="B379" s="66"/>
      <c r="C379" s="66"/>
    </row>
    <row r="380" spans="4:84" ht="12.75">
      <c r="D380" s="176"/>
      <c r="E380" s="176"/>
      <c r="F380" s="176"/>
      <c r="G380" s="176"/>
      <c r="H380" s="176"/>
      <c r="I380" s="176"/>
      <c r="J380" s="176"/>
      <c r="K380" s="176"/>
      <c r="L380" s="176"/>
      <c r="M380" s="176"/>
      <c r="N380" s="176"/>
      <c r="O380" s="176"/>
      <c r="P380" s="176"/>
      <c r="Q380" s="176"/>
      <c r="R380" s="176"/>
      <c r="S380" s="176"/>
      <c r="T380" s="176"/>
      <c r="U380" s="176"/>
      <c r="V380" s="176"/>
      <c r="W380" s="176"/>
      <c r="X380" s="176"/>
      <c r="Y380" s="176"/>
      <c r="Z380" s="176"/>
      <c r="AA380" s="176"/>
      <c r="AB380" s="176"/>
      <c r="AC380" s="176"/>
      <c r="AD380" s="176"/>
      <c r="AE380" s="176"/>
      <c r="AF380" s="176"/>
      <c r="AG380" s="176"/>
      <c r="AH380" s="176"/>
      <c r="AI380" s="176"/>
      <c r="AJ380" s="176"/>
      <c r="AK380" s="176"/>
      <c r="AL380" s="176"/>
      <c r="AM380" s="176"/>
      <c r="AN380" s="176"/>
      <c r="AO380" s="176"/>
      <c r="AP380" s="176"/>
      <c r="AQ380" s="176"/>
      <c r="AR380" s="176"/>
      <c r="AS380" s="176"/>
      <c r="AT380" s="176"/>
      <c r="AU380" s="176"/>
      <c r="AV380" s="176"/>
      <c r="AW380" s="176"/>
      <c r="AX380" s="176"/>
      <c r="AY380" s="176"/>
      <c r="AZ380" s="176"/>
      <c r="BA380" s="176"/>
      <c r="BB380" s="176"/>
      <c r="BC380" s="176"/>
      <c r="BD380" s="176"/>
      <c r="BE380" s="176"/>
      <c r="BF380" s="176"/>
      <c r="BG380" s="176"/>
      <c r="BH380" s="176"/>
      <c r="BI380" s="176"/>
      <c r="BJ380" s="176"/>
      <c r="BK380" s="176"/>
      <c r="BL380" s="176"/>
      <c r="BM380" s="176"/>
      <c r="BN380" s="176"/>
      <c r="BO380" s="176"/>
      <c r="BP380" s="176"/>
      <c r="BQ380" s="176"/>
      <c r="BR380" s="176"/>
      <c r="BS380" s="176"/>
      <c r="BT380" s="176"/>
      <c r="BU380" s="176"/>
      <c r="BV380" s="176"/>
      <c r="BW380" s="176"/>
      <c r="BX380" s="176"/>
      <c r="BY380" s="176"/>
      <c r="BZ380" s="176"/>
      <c r="CA380" s="176"/>
      <c r="CB380" s="176"/>
      <c r="CC380" s="176"/>
      <c r="CD380" s="176"/>
      <c r="CE380" s="176"/>
      <c r="CF380" s="176"/>
    </row>
    <row r="381" spans="4:84" ht="12.75">
      <c r="D381" s="176"/>
      <c r="E381" s="176"/>
      <c r="F381" s="176"/>
      <c r="G381" s="176"/>
      <c r="H381" s="176"/>
      <c r="I381" s="176"/>
      <c r="J381" s="176"/>
      <c r="K381" s="176"/>
      <c r="L381" s="176"/>
      <c r="M381" s="176"/>
      <c r="N381" s="176"/>
      <c r="O381" s="176"/>
      <c r="P381" s="176"/>
      <c r="Q381" s="176"/>
      <c r="R381" s="176"/>
      <c r="S381" s="176"/>
      <c r="T381" s="176"/>
      <c r="U381" s="176"/>
      <c r="V381" s="176"/>
      <c r="W381" s="176"/>
      <c r="X381" s="176"/>
      <c r="Y381" s="176"/>
      <c r="Z381" s="176"/>
      <c r="AA381" s="176"/>
      <c r="AB381" s="176"/>
      <c r="AC381" s="176"/>
      <c r="AD381" s="176"/>
      <c r="AE381" s="176"/>
      <c r="AF381" s="176"/>
      <c r="AG381" s="176"/>
      <c r="AH381" s="176"/>
      <c r="AI381" s="176"/>
      <c r="AJ381" s="176"/>
      <c r="AK381" s="176"/>
      <c r="AL381" s="176"/>
      <c r="AM381" s="176"/>
      <c r="AN381" s="176"/>
      <c r="AO381" s="176"/>
      <c r="AP381" s="176"/>
      <c r="AQ381" s="176"/>
      <c r="AR381" s="176"/>
      <c r="AS381" s="176"/>
      <c r="AT381" s="176"/>
      <c r="AU381" s="176"/>
      <c r="AV381" s="176"/>
      <c r="AW381" s="176"/>
      <c r="AX381" s="176"/>
      <c r="AY381" s="176"/>
      <c r="AZ381" s="176"/>
      <c r="BA381" s="176"/>
      <c r="BB381" s="176"/>
      <c r="BC381" s="176"/>
      <c r="BD381" s="176"/>
      <c r="BE381" s="176"/>
      <c r="BF381" s="176"/>
      <c r="BG381" s="176"/>
      <c r="BH381" s="176"/>
      <c r="BI381" s="176"/>
      <c r="BJ381" s="176"/>
      <c r="BK381" s="176"/>
      <c r="BL381" s="176"/>
      <c r="BM381" s="176"/>
      <c r="BN381" s="176"/>
      <c r="BO381" s="176"/>
      <c r="BP381" s="176"/>
      <c r="BQ381" s="176"/>
      <c r="BR381" s="176"/>
      <c r="BS381" s="176"/>
      <c r="BT381" s="176"/>
      <c r="BU381" s="176"/>
      <c r="BV381" s="176"/>
      <c r="BW381" s="176"/>
      <c r="BX381" s="176"/>
      <c r="BY381" s="176"/>
      <c r="BZ381" s="176"/>
      <c r="CA381" s="176"/>
      <c r="CB381" s="176"/>
      <c r="CC381" s="176"/>
      <c r="CD381" s="176"/>
      <c r="CE381" s="176"/>
      <c r="CF381" s="176"/>
    </row>
    <row r="382" spans="4:84" ht="12.75">
      <c r="D382" s="176"/>
      <c r="E382" s="176"/>
      <c r="F382" s="176"/>
      <c r="G382" s="176"/>
      <c r="H382" s="176"/>
      <c r="I382" s="176"/>
      <c r="J382" s="176"/>
      <c r="K382" s="176"/>
      <c r="L382" s="176"/>
      <c r="M382" s="176"/>
      <c r="N382" s="176"/>
      <c r="O382" s="176"/>
      <c r="P382" s="176"/>
      <c r="Q382" s="176"/>
      <c r="R382" s="176"/>
      <c r="S382" s="176"/>
      <c r="T382" s="176"/>
      <c r="U382" s="176"/>
      <c r="V382" s="176"/>
      <c r="W382" s="176"/>
      <c r="X382" s="176"/>
      <c r="Y382" s="176"/>
      <c r="Z382" s="176"/>
      <c r="AA382" s="176"/>
      <c r="AB382" s="176"/>
      <c r="AC382" s="176"/>
      <c r="AD382" s="176"/>
      <c r="AE382" s="176"/>
      <c r="AF382" s="176"/>
      <c r="AG382" s="176"/>
      <c r="AH382" s="176"/>
      <c r="AI382" s="176"/>
      <c r="AJ382" s="176"/>
      <c r="AK382" s="176"/>
      <c r="AL382" s="176"/>
      <c r="AM382" s="176"/>
      <c r="AN382" s="176"/>
      <c r="AO382" s="176"/>
      <c r="AP382" s="176"/>
      <c r="AQ382" s="176"/>
      <c r="AR382" s="176"/>
      <c r="AS382" s="176"/>
      <c r="AT382" s="176"/>
      <c r="AU382" s="176"/>
      <c r="AV382" s="176"/>
      <c r="AW382" s="176"/>
      <c r="AX382" s="176"/>
      <c r="AY382" s="176"/>
      <c r="AZ382" s="176"/>
      <c r="BA382" s="176"/>
      <c r="BB382" s="176"/>
      <c r="BC382" s="176"/>
      <c r="BD382" s="176"/>
      <c r="BE382" s="176"/>
      <c r="BF382" s="176"/>
      <c r="BG382" s="176"/>
      <c r="BH382" s="176"/>
      <c r="BI382" s="176"/>
      <c r="BJ382" s="176"/>
      <c r="BK382" s="176"/>
      <c r="BL382" s="176"/>
      <c r="BM382" s="176"/>
      <c r="BN382" s="176"/>
      <c r="BO382" s="176"/>
      <c r="BP382" s="176"/>
      <c r="BQ382" s="176"/>
      <c r="BR382" s="176"/>
      <c r="BS382" s="176"/>
      <c r="BT382" s="176"/>
      <c r="BU382" s="176"/>
      <c r="BV382" s="176"/>
      <c r="BW382" s="176"/>
      <c r="BX382" s="176"/>
      <c r="BY382" s="176"/>
      <c r="BZ382" s="176"/>
      <c r="CA382" s="176"/>
      <c r="CB382" s="176"/>
      <c r="CC382" s="176"/>
      <c r="CD382" s="176"/>
      <c r="CE382" s="176"/>
      <c r="CF382" s="176"/>
    </row>
    <row r="383" spans="4:84" ht="12.75">
      <c r="D383" s="176"/>
      <c r="E383" s="176"/>
      <c r="F383" s="176"/>
      <c r="G383" s="176"/>
      <c r="H383" s="176"/>
      <c r="I383" s="176"/>
      <c r="J383" s="176"/>
      <c r="K383" s="176"/>
      <c r="L383" s="176"/>
      <c r="M383" s="176"/>
      <c r="N383" s="176"/>
      <c r="O383" s="176"/>
      <c r="P383" s="176"/>
      <c r="Q383" s="176"/>
      <c r="R383" s="176"/>
      <c r="S383" s="176"/>
      <c r="T383" s="176"/>
      <c r="U383" s="176"/>
      <c r="V383" s="176"/>
      <c r="W383" s="176"/>
      <c r="X383" s="176"/>
      <c r="Y383" s="176"/>
      <c r="Z383" s="176"/>
      <c r="AA383" s="176"/>
      <c r="AB383" s="176"/>
      <c r="AC383" s="176"/>
      <c r="AD383" s="176"/>
      <c r="AE383" s="176"/>
      <c r="AF383" s="176"/>
      <c r="AG383" s="176"/>
      <c r="AH383" s="176"/>
      <c r="AI383" s="176"/>
      <c r="AJ383" s="176"/>
      <c r="AK383" s="176"/>
      <c r="AL383" s="176"/>
      <c r="AM383" s="176"/>
      <c r="AN383" s="176"/>
      <c r="AO383" s="176"/>
      <c r="AP383" s="176"/>
      <c r="AQ383" s="176"/>
      <c r="AR383" s="176"/>
      <c r="AS383" s="176"/>
      <c r="AT383" s="176"/>
      <c r="AU383" s="176"/>
      <c r="AV383" s="176"/>
      <c r="AW383" s="176"/>
      <c r="AX383" s="176"/>
      <c r="AY383" s="176"/>
      <c r="AZ383" s="176"/>
      <c r="BA383" s="176"/>
      <c r="BB383" s="176"/>
      <c r="BC383" s="176"/>
      <c r="BD383" s="176"/>
      <c r="BE383" s="176"/>
      <c r="BF383" s="176"/>
      <c r="BG383" s="176"/>
      <c r="BH383" s="176"/>
      <c r="BI383" s="176"/>
      <c r="BJ383" s="176"/>
      <c r="BK383" s="176"/>
      <c r="BL383" s="176"/>
      <c r="BM383" s="176"/>
      <c r="BN383" s="176"/>
      <c r="BO383" s="176"/>
      <c r="BP383" s="176"/>
      <c r="BQ383" s="176"/>
      <c r="BR383" s="176"/>
      <c r="BS383" s="176"/>
      <c r="BT383" s="176"/>
      <c r="BU383" s="176"/>
      <c r="BV383" s="176"/>
      <c r="BW383" s="176"/>
      <c r="BX383" s="176"/>
      <c r="BY383" s="176"/>
      <c r="BZ383" s="176"/>
      <c r="CA383" s="176"/>
      <c r="CB383" s="176"/>
      <c r="CC383" s="176"/>
      <c r="CD383" s="176"/>
      <c r="CE383" s="176"/>
      <c r="CF383" s="176"/>
    </row>
    <row r="384" spans="4:84" ht="12.75">
      <c r="D384" s="176"/>
      <c r="E384" s="176"/>
      <c r="F384" s="176"/>
      <c r="G384" s="176"/>
      <c r="H384" s="176"/>
      <c r="I384" s="176"/>
      <c r="J384" s="176"/>
      <c r="K384" s="176"/>
      <c r="L384" s="176"/>
      <c r="M384" s="176"/>
      <c r="N384" s="176"/>
      <c r="O384" s="176"/>
      <c r="P384" s="176"/>
      <c r="Q384" s="176"/>
      <c r="R384" s="176"/>
      <c r="S384" s="176"/>
      <c r="T384" s="176"/>
      <c r="U384" s="176"/>
      <c r="V384" s="176"/>
      <c r="W384" s="176"/>
      <c r="X384" s="176"/>
      <c r="Y384" s="176"/>
      <c r="Z384" s="176"/>
      <c r="AA384" s="176"/>
      <c r="AB384" s="176"/>
      <c r="AC384" s="176"/>
      <c r="AD384" s="176"/>
      <c r="AE384" s="176"/>
      <c r="AF384" s="176"/>
      <c r="AG384" s="176"/>
      <c r="AH384" s="176"/>
      <c r="AI384" s="176"/>
      <c r="AJ384" s="176"/>
      <c r="AK384" s="176"/>
      <c r="AL384" s="176"/>
      <c r="AM384" s="176"/>
      <c r="AN384" s="176"/>
      <c r="AO384" s="176"/>
      <c r="AP384" s="176"/>
      <c r="AQ384" s="176"/>
      <c r="AR384" s="176"/>
      <c r="AS384" s="176"/>
      <c r="AT384" s="176"/>
      <c r="AU384" s="176"/>
      <c r="AV384" s="176"/>
      <c r="AW384" s="176"/>
      <c r="AX384" s="176"/>
      <c r="AY384" s="176"/>
      <c r="AZ384" s="176"/>
      <c r="BA384" s="176"/>
      <c r="BB384" s="176"/>
      <c r="BC384" s="176"/>
      <c r="BD384" s="176"/>
      <c r="BE384" s="176"/>
      <c r="BF384" s="176"/>
      <c r="BG384" s="176"/>
      <c r="BH384" s="176"/>
      <c r="BI384" s="176"/>
      <c r="BJ384" s="176"/>
      <c r="BK384" s="176"/>
      <c r="BL384" s="176"/>
      <c r="BM384" s="176"/>
      <c r="BN384" s="176"/>
      <c r="BO384" s="176"/>
      <c r="BP384" s="176"/>
      <c r="BQ384" s="176"/>
      <c r="BR384" s="176"/>
      <c r="BS384" s="176"/>
      <c r="BT384" s="176"/>
      <c r="BU384" s="176"/>
      <c r="BV384" s="176"/>
      <c r="BW384" s="176"/>
      <c r="BX384" s="176"/>
      <c r="BY384" s="176"/>
      <c r="BZ384" s="176"/>
      <c r="CA384" s="176"/>
      <c r="CB384" s="176"/>
      <c r="CC384" s="176"/>
      <c r="CD384" s="176"/>
      <c r="CE384" s="176"/>
      <c r="CF384" s="176"/>
    </row>
    <row r="385" spans="4:84" ht="12.75">
      <c r="D385" s="176"/>
      <c r="E385" s="176"/>
      <c r="F385" s="176"/>
      <c r="G385" s="176"/>
      <c r="H385" s="176"/>
      <c r="I385" s="176"/>
      <c r="J385" s="176"/>
      <c r="K385" s="176"/>
      <c r="L385" s="176"/>
      <c r="M385" s="176"/>
      <c r="N385" s="176"/>
      <c r="O385" s="176"/>
      <c r="P385" s="176"/>
      <c r="Q385" s="176"/>
      <c r="R385" s="176"/>
      <c r="S385" s="176"/>
      <c r="T385" s="176"/>
      <c r="U385" s="176"/>
      <c r="V385" s="176"/>
      <c r="W385" s="176"/>
      <c r="X385" s="176"/>
      <c r="Y385" s="176"/>
      <c r="Z385" s="176"/>
      <c r="AA385" s="176"/>
      <c r="AB385" s="176"/>
      <c r="AC385" s="176"/>
      <c r="AD385" s="176"/>
      <c r="AE385" s="176"/>
      <c r="AF385" s="176"/>
      <c r="AG385" s="176"/>
      <c r="AH385" s="176"/>
      <c r="AI385" s="176"/>
      <c r="AJ385" s="176"/>
      <c r="AK385" s="176"/>
      <c r="AL385" s="176"/>
      <c r="AM385" s="176"/>
      <c r="AN385" s="176"/>
      <c r="AO385" s="176"/>
      <c r="AP385" s="176"/>
      <c r="AQ385" s="176"/>
      <c r="AR385" s="176"/>
      <c r="AS385" s="176"/>
      <c r="AT385" s="176"/>
      <c r="AU385" s="176"/>
      <c r="AV385" s="176"/>
      <c r="AW385" s="176"/>
      <c r="AX385" s="176"/>
      <c r="AY385" s="176"/>
      <c r="AZ385" s="176"/>
      <c r="BA385" s="176"/>
      <c r="BB385" s="176"/>
      <c r="BC385" s="176"/>
      <c r="BD385" s="176"/>
      <c r="BE385" s="176"/>
      <c r="BF385" s="176"/>
      <c r="BG385" s="176"/>
      <c r="BH385" s="176"/>
      <c r="BI385" s="176"/>
      <c r="BJ385" s="176"/>
      <c r="BK385" s="176"/>
      <c r="BL385" s="176"/>
      <c r="BM385" s="176"/>
      <c r="BN385" s="176"/>
      <c r="BO385" s="176"/>
      <c r="BP385" s="176"/>
      <c r="BQ385" s="176"/>
      <c r="BR385" s="176"/>
      <c r="BS385" s="176"/>
      <c r="BT385" s="176"/>
      <c r="BU385" s="176"/>
      <c r="BV385" s="176"/>
      <c r="BW385" s="176"/>
      <c r="BX385" s="176"/>
      <c r="BY385" s="176"/>
      <c r="BZ385" s="176"/>
      <c r="CA385" s="176"/>
      <c r="CB385" s="176"/>
      <c r="CC385" s="176"/>
      <c r="CD385" s="176"/>
      <c r="CE385" s="176"/>
      <c r="CF385" s="176"/>
    </row>
    <row r="386" spans="4:84" ht="12.75">
      <c r="D386" s="176"/>
      <c r="E386" s="176"/>
      <c r="F386" s="176"/>
      <c r="G386" s="176"/>
      <c r="H386" s="176"/>
      <c r="I386" s="176"/>
      <c r="J386" s="176"/>
      <c r="K386" s="176"/>
      <c r="L386" s="176"/>
      <c r="M386" s="176"/>
      <c r="N386" s="176"/>
      <c r="O386" s="176"/>
      <c r="P386" s="176"/>
      <c r="Q386" s="176"/>
      <c r="R386" s="176"/>
      <c r="S386" s="176"/>
      <c r="T386" s="176"/>
      <c r="U386" s="176"/>
      <c r="V386" s="176"/>
      <c r="W386" s="176"/>
      <c r="X386" s="176"/>
      <c r="Y386" s="176"/>
      <c r="Z386" s="176"/>
      <c r="AA386" s="176"/>
      <c r="AB386" s="176"/>
      <c r="AC386" s="176"/>
      <c r="AD386" s="176"/>
      <c r="AE386" s="176"/>
      <c r="AF386" s="176"/>
      <c r="AG386" s="176"/>
      <c r="AH386" s="176"/>
      <c r="AI386" s="176"/>
      <c r="AJ386" s="176"/>
      <c r="AK386" s="176"/>
      <c r="AL386" s="176"/>
      <c r="AM386" s="176"/>
      <c r="AN386" s="176"/>
      <c r="AO386" s="176"/>
      <c r="AP386" s="176"/>
      <c r="AQ386" s="176"/>
      <c r="AR386" s="176"/>
      <c r="AS386" s="176"/>
      <c r="AT386" s="176"/>
      <c r="AU386" s="176"/>
      <c r="AV386" s="176"/>
      <c r="AW386" s="176"/>
      <c r="AX386" s="176"/>
      <c r="AY386" s="176"/>
      <c r="AZ386" s="176"/>
      <c r="BA386" s="176"/>
      <c r="BB386" s="176"/>
      <c r="BC386" s="176"/>
      <c r="BD386" s="176"/>
      <c r="BE386" s="176"/>
      <c r="BF386" s="176"/>
      <c r="BG386" s="176"/>
      <c r="BH386" s="176"/>
      <c r="BI386" s="176"/>
      <c r="BJ386" s="176"/>
      <c r="BK386" s="176"/>
      <c r="BL386" s="176"/>
      <c r="BM386" s="176"/>
      <c r="BN386" s="176"/>
      <c r="BO386" s="176"/>
      <c r="BP386" s="176"/>
      <c r="BQ386" s="176"/>
      <c r="BR386" s="176"/>
      <c r="BS386" s="176"/>
      <c r="BT386" s="176"/>
      <c r="BU386" s="176"/>
      <c r="BV386" s="176"/>
      <c r="BW386" s="176"/>
      <c r="BX386" s="176"/>
      <c r="BY386" s="176"/>
      <c r="BZ386" s="176"/>
      <c r="CA386" s="176"/>
      <c r="CB386" s="176"/>
      <c r="CC386" s="176"/>
      <c r="CD386" s="176"/>
      <c r="CE386" s="176"/>
      <c r="CF386" s="176"/>
    </row>
    <row r="387" spans="4:84" ht="12.75">
      <c r="D387" s="176"/>
      <c r="E387" s="176"/>
      <c r="F387" s="176"/>
      <c r="G387" s="176"/>
      <c r="H387" s="176"/>
      <c r="I387" s="176"/>
      <c r="J387" s="176"/>
      <c r="K387" s="176"/>
      <c r="L387" s="176"/>
      <c r="M387" s="176"/>
      <c r="N387" s="176"/>
      <c r="O387" s="176"/>
      <c r="P387" s="176"/>
      <c r="Q387" s="176"/>
      <c r="R387" s="176"/>
      <c r="S387" s="176"/>
      <c r="T387" s="176"/>
      <c r="U387" s="176"/>
      <c r="V387" s="176"/>
      <c r="W387" s="176"/>
      <c r="X387" s="176"/>
      <c r="Y387" s="176"/>
      <c r="Z387" s="176"/>
      <c r="AA387" s="176"/>
      <c r="AB387" s="176"/>
      <c r="AC387" s="176"/>
      <c r="AD387" s="176"/>
      <c r="AE387" s="176"/>
      <c r="AF387" s="176"/>
      <c r="AG387" s="176"/>
      <c r="AH387" s="176"/>
      <c r="AI387" s="176"/>
      <c r="AJ387" s="176"/>
      <c r="AK387" s="176"/>
      <c r="AL387" s="176"/>
      <c r="AM387" s="176"/>
      <c r="AN387" s="176"/>
      <c r="AO387" s="176"/>
      <c r="AP387" s="176"/>
      <c r="AQ387" s="176"/>
      <c r="AR387" s="176"/>
      <c r="AS387" s="176"/>
      <c r="AT387" s="176"/>
      <c r="AU387" s="176"/>
      <c r="AV387" s="176"/>
      <c r="AW387" s="176"/>
      <c r="AX387" s="176"/>
      <c r="AY387" s="176"/>
      <c r="AZ387" s="176"/>
      <c r="BA387" s="176"/>
      <c r="BB387" s="176"/>
      <c r="BC387" s="176"/>
      <c r="BD387" s="176"/>
      <c r="BE387" s="176"/>
      <c r="BF387" s="176"/>
      <c r="BG387" s="176"/>
      <c r="BH387" s="176"/>
      <c r="BI387" s="176"/>
      <c r="BJ387" s="176"/>
      <c r="BK387" s="176"/>
      <c r="BL387" s="176"/>
      <c r="BM387" s="176"/>
      <c r="BN387" s="176"/>
      <c r="BO387" s="176"/>
      <c r="BP387" s="176"/>
      <c r="BQ387" s="176"/>
      <c r="BR387" s="176"/>
      <c r="BS387" s="176"/>
      <c r="BT387" s="176"/>
      <c r="BU387" s="176"/>
      <c r="BV387" s="176"/>
      <c r="BW387" s="176"/>
      <c r="BX387" s="176"/>
      <c r="BY387" s="176"/>
      <c r="BZ387" s="176"/>
      <c r="CA387" s="176"/>
      <c r="CB387" s="176"/>
      <c r="CC387" s="176"/>
      <c r="CD387" s="176"/>
      <c r="CE387" s="176"/>
      <c r="CF387" s="176"/>
    </row>
  </sheetData>
  <sheetProtection/>
  <mergeCells count="23">
    <mergeCell ref="C10:BO10"/>
    <mergeCell ref="D26:F26"/>
    <mergeCell ref="D64:F64"/>
    <mergeCell ref="D93:F93"/>
    <mergeCell ref="D100:F100"/>
    <mergeCell ref="S13:X13"/>
    <mergeCell ref="Y13:AD13"/>
    <mergeCell ref="G13:L13"/>
    <mergeCell ref="M13:R13"/>
    <mergeCell ref="AE13:AJ13"/>
    <mergeCell ref="D104:F104"/>
    <mergeCell ref="D109:F109"/>
    <mergeCell ref="D118:F118"/>
    <mergeCell ref="AK13:AP13"/>
    <mergeCell ref="AQ13:AV13"/>
    <mergeCell ref="BU13:BZ13"/>
    <mergeCell ref="CA13:CF13"/>
    <mergeCell ref="D17:F17"/>
    <mergeCell ref="AW13:BB13"/>
    <mergeCell ref="BC13:BH13"/>
    <mergeCell ref="BI13:BN13"/>
    <mergeCell ref="BO13:BT13"/>
    <mergeCell ref="D13:F13"/>
  </mergeCells>
  <dataValidations count="3">
    <dataValidation type="decimal" allowBlank="1" showInputMessage="1" showErrorMessage="1" errorTitle="Внимание" error="Допускается ввод только действительных чисел!" sqref="AE106:AE107 AH106:AH107 AH96:AH97 AH84:AH89 AE53:AE55 AH53:AH55 AE79:AE80 AH74:AH77 AE66:AE72 AH66:AH72 AH19:AH20 AE74:AE77 AH35 AH30:AH32 AH37:AH51 AH22:AH24 AE22:AE24 AE37:AE51 AE30:AE32 AE35 AH79:AH80 AE19:AE20 AE84:AE89 AH57:AH59 AE96:AE97 AE57:AE59 AK106:AK107 AN106:AN107 AN96:AN97 AN84:AN89 AK53:AK55 AN53:AN55 AK79:AK80 AN74:AN77 AK66:AK72 AN66:AN72 AN19:AN20 AK74:AK77 AN35 AN30:AN32 AN37:AN51 AN22:AN24 AK22:AK24 AK37:AK51 AK30:AK32 AK35 AN79:AN80 AK19:AK20 AK84:AK89 AN57:AN59 AK96:AK97 AK57:AK59 AT30:AT32 AT106:AT107 AT96:AT97 AT84:AT89 AT37:AT51 AT53:AT55 AT22:AT24 AT74:AT77 AT79:AT80 AT66:AT72 AT19:AT20 AT57:AT59 AT35 AQ57 AQ106:AQ107 AQ23 AQ74:AQ77 AQ53 AQ66:AQ72 AQ102 AQ84:AQ89 AQ19:AQ20 AZ30:AZ33 AZ106:AZ107 AZ96:AZ97 AZ84:AZ89 AZ37:AZ51 AZ53:AZ55 AZ22:AZ24 AZ74:AZ77 AZ79:AZ80 AZ66:AZ72 AZ19:AZ20 AZ57:AZ59 AZ35 AW57 AW106:AW107 AW23 AW74:AW77 AW53 AW66:AW72 AW102 AW84:AW89 AW19:AW20 BF30:BF33 BF106:BF107 BF96:BF97 BF84:BF89">
      <formula1>-999999999999999000000000</formula1>
      <formula2>9.99999999999999E+23</formula2>
    </dataValidation>
    <dataValidation type="decimal" allowBlank="1" showInputMessage="1" showErrorMessage="1" errorTitle="Внимание" error="Допускается ввод только действительных чисел!" sqref="BF37:BF51 BF53:BF55 BF22:BF24 BF74:BF77 BF79:BF80 BF66:BF72 BF19:BF20 BF57:BF59 BF35 BC57 BC106:BC107 BC23 BC74:BC77 BC53 BC66:BC72 BC102 BC84:BC89 BC19:BC20 BK120:BK121 BL53:BL55 BK74:BL77 BI79:BI80 BI19:BL20 BL37:BL51 BK35:BL35 BL57:BL59 BK37:BK52 BI74:BI77 BL22:BL24 BI66:BI72 BI102:BK102 BI84:BI89 BL66:BL72 BL84:BL89 BL30:BL33 BL79:BL80 BI106:BL107 BI23 BI53:BK53 BI57:BK57 BJ69:BK69 BJ86:BK86 BK79:BK81 BK95:BK98 BK21 BK84:BK85 BK87:BK89 BK70:BK72 BK66:BK68 BK58:BK60 BK54:BK56 BK30:BK32 BQ74:BQ77 BQ84:BQ89 BO57:BQ57 BO23 BO74:BO77 BO53:BQ53 BO66:BO72 BQ37:BQ52 BQ58:BQ60 BO84:BO89 BO102:BQ102 BO19:BQ20 BQ35 BP86 BQ21 BP69 BQ54:BQ56 BQ95:BQ98 BQ79:BQ81 BQ66:BQ72 BO106:BQ107 BQ120:BQ121 BQ30:BQ32">
      <formula1>-999999999999999000000000</formula1>
      <formula2>9.99999999999999E+23</formula2>
    </dataValidation>
    <dataValidation type="decimal" allowBlank="1" showInputMessage="1" showErrorMessage="1" error="Ввведеное значение неверно" sqref="AQ33 AE33 AH33 AK33 AN33 AT33">
      <formula1>-1000000000000000</formula1>
      <formula2>1000000000000000</formula2>
    </dataValidation>
  </dataValidations>
  <hyperlinks>
    <hyperlink ref="E60" location="'Расшифровка расходов'!A1" tooltip="Прочие расходы из прибыли" display="Прочие расходы из прибыли"/>
    <hyperlink ref="E56" location="'Расшифровка расходов'!A1" tooltip="Другие обоснованные внереализационные расходы" display="Другие обоснованные внереализационные расходы"/>
    <hyperlink ref="E81" location="'Расшифровка расходов'!A1" tooltip="Другие прочие неподконтрольные расходы" display="Другие прочие неподконтрольные расходы"/>
    <hyperlink ref="E52" location="'Расшифровка расходов'!A1" tooltip="Другие прочие подконтрольные расходы" display="Другие прочие подконтрольные расходы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86"/>
  <sheetViews>
    <sheetView zoomScalePageLayoutView="0" workbookViewId="0" topLeftCell="A79">
      <selection activeCell="A87" sqref="A87"/>
    </sheetView>
  </sheetViews>
  <sheetFormatPr defaultColWidth="9.140625" defaultRowHeight="15"/>
  <cols>
    <col min="1" max="1" width="18.57421875" style="0" customWidth="1"/>
    <col min="2" max="2" width="11.28125" style="0" customWidth="1"/>
    <col min="3" max="3" width="17.00390625" style="0" customWidth="1"/>
    <col min="4" max="4" width="11.140625" style="0" customWidth="1"/>
    <col min="5" max="5" width="14.8515625" style="0" customWidth="1"/>
    <col min="6" max="6" width="11.140625" style="0" customWidth="1"/>
    <col min="7" max="7" width="15.8515625" style="0" customWidth="1"/>
  </cols>
  <sheetData>
    <row r="3" spans="1:7" ht="15">
      <c r="A3" s="186" t="s">
        <v>229</v>
      </c>
      <c r="B3" s="187"/>
      <c r="C3" s="187"/>
      <c r="D3" s="187"/>
      <c r="E3" s="187"/>
      <c r="F3" s="187"/>
      <c r="G3" s="187"/>
    </row>
    <row r="4" spans="1:7" ht="15">
      <c r="A4" s="188" t="str">
        <f>IF(org="","Не определено",org)</f>
        <v>ЗАО "Энерготехномаш"</v>
      </c>
      <c r="B4" s="189" t="s">
        <v>272</v>
      </c>
      <c r="C4" s="189"/>
      <c r="D4" s="189"/>
      <c r="E4" s="189"/>
      <c r="F4" s="189"/>
      <c r="G4" s="189"/>
    </row>
    <row r="5" spans="1:7" ht="15">
      <c r="A5" s="190"/>
      <c r="B5" s="190"/>
      <c r="C5" s="190"/>
      <c r="D5" s="190"/>
      <c r="E5" s="190"/>
      <c r="F5" s="190"/>
      <c r="G5" s="191" t="s">
        <v>230</v>
      </c>
    </row>
    <row r="6" spans="1:7" ht="15">
      <c r="A6" s="225" t="s">
        <v>231</v>
      </c>
      <c r="B6" s="225" t="s">
        <v>232</v>
      </c>
      <c r="C6" s="225" t="s">
        <v>233</v>
      </c>
      <c r="D6" s="225" t="s">
        <v>234</v>
      </c>
      <c r="E6" s="225"/>
      <c r="F6" s="225"/>
      <c r="G6" s="225"/>
    </row>
    <row r="7" spans="1:7" ht="15">
      <c r="A7" s="225"/>
      <c r="B7" s="225"/>
      <c r="C7" s="225"/>
      <c r="D7" s="192" t="s">
        <v>235</v>
      </c>
      <c r="E7" s="192" t="s">
        <v>236</v>
      </c>
      <c r="F7" s="192" t="s">
        <v>237</v>
      </c>
      <c r="G7" s="192" t="s">
        <v>238</v>
      </c>
    </row>
    <row r="8" spans="1:7" ht="15">
      <c r="A8" s="193">
        <v>1</v>
      </c>
      <c r="B8" s="193">
        <v>2</v>
      </c>
      <c r="C8" s="193">
        <v>3</v>
      </c>
      <c r="D8" s="193">
        <v>4</v>
      </c>
      <c r="E8" s="193">
        <v>5</v>
      </c>
      <c r="F8" s="193">
        <v>6</v>
      </c>
      <c r="G8" s="193">
        <v>7</v>
      </c>
    </row>
    <row r="9" spans="1:7" ht="15">
      <c r="A9" s="226" t="s">
        <v>239</v>
      </c>
      <c r="B9" s="226"/>
      <c r="C9" s="226"/>
      <c r="D9" s="226"/>
      <c r="E9" s="226"/>
      <c r="F9" s="226"/>
      <c r="G9" s="226"/>
    </row>
    <row r="10" spans="1:7" ht="45">
      <c r="A10" s="194" t="s">
        <v>240</v>
      </c>
      <c r="B10" s="195">
        <v>10</v>
      </c>
      <c r="C10" s="196">
        <f>SUM(D10:G10)</f>
        <v>52978.794</v>
      </c>
      <c r="D10" s="197"/>
      <c r="E10" s="197">
        <v>52978.794</v>
      </c>
      <c r="F10" s="197"/>
      <c r="G10" s="197"/>
    </row>
    <row r="11" spans="1:7" ht="15">
      <c r="A11" s="194" t="s">
        <v>241</v>
      </c>
      <c r="B11" s="195">
        <v>20</v>
      </c>
      <c r="C11" s="196">
        <f aca="true" t="shared" si="0" ref="C11:C74">SUM(D11:G11)</f>
        <v>0</v>
      </c>
      <c r="D11" s="197"/>
      <c r="E11" s="197"/>
      <c r="F11" s="197"/>
      <c r="G11" s="197"/>
    </row>
    <row r="12" spans="1:7" ht="33.75">
      <c r="A12" s="194" t="s">
        <v>242</v>
      </c>
      <c r="B12" s="195">
        <v>30</v>
      </c>
      <c r="C12" s="196">
        <f t="shared" si="0"/>
        <v>0</v>
      </c>
      <c r="D12" s="197"/>
      <c r="E12" s="197"/>
      <c r="F12" s="197"/>
      <c r="G12" s="197"/>
    </row>
    <row r="13" spans="1:7" ht="22.5">
      <c r="A13" s="194" t="s">
        <v>243</v>
      </c>
      <c r="B13" s="195">
        <v>40</v>
      </c>
      <c r="C13" s="196">
        <f t="shared" si="0"/>
        <v>52978.794</v>
      </c>
      <c r="D13" s="197"/>
      <c r="E13" s="197">
        <v>52978.794</v>
      </c>
      <c r="F13" s="197"/>
      <c r="G13" s="197"/>
    </row>
    <row r="14" spans="1:7" ht="45">
      <c r="A14" s="194" t="s">
        <v>244</v>
      </c>
      <c r="B14" s="195">
        <v>50</v>
      </c>
      <c r="C14" s="196">
        <f t="shared" si="0"/>
        <v>50939.322</v>
      </c>
      <c r="D14" s="197"/>
      <c r="E14" s="197"/>
      <c r="F14" s="197">
        <f>F19+F28</f>
        <v>50811.53</v>
      </c>
      <c r="G14" s="197">
        <f>G19+G28</f>
        <v>127.792</v>
      </c>
    </row>
    <row r="15" spans="1:7" ht="15">
      <c r="A15" s="194" t="s">
        <v>235</v>
      </c>
      <c r="B15" s="195">
        <v>60</v>
      </c>
      <c r="C15" s="196">
        <f t="shared" si="0"/>
        <v>0</v>
      </c>
      <c r="D15" s="197"/>
      <c r="E15" s="197"/>
      <c r="F15" s="197"/>
      <c r="G15" s="197"/>
    </row>
    <row r="16" spans="1:7" ht="15">
      <c r="A16" s="194" t="s">
        <v>236</v>
      </c>
      <c r="B16" s="195">
        <v>70</v>
      </c>
      <c r="C16" s="196">
        <f t="shared" si="0"/>
        <v>0</v>
      </c>
      <c r="D16" s="197"/>
      <c r="E16" s="197"/>
      <c r="F16" s="197"/>
      <c r="G16" s="197"/>
    </row>
    <row r="17" spans="1:7" ht="15">
      <c r="A17" s="194" t="s">
        <v>237</v>
      </c>
      <c r="B17" s="195">
        <v>80</v>
      </c>
      <c r="C17" s="196">
        <f t="shared" si="0"/>
        <v>0</v>
      </c>
      <c r="D17" s="197"/>
      <c r="E17" s="197"/>
      <c r="F17" s="197"/>
      <c r="G17" s="197"/>
    </row>
    <row r="18" spans="1:7" ht="15">
      <c r="A18" s="194" t="s">
        <v>245</v>
      </c>
      <c r="B18" s="195">
        <v>90</v>
      </c>
      <c r="C18" s="196">
        <f t="shared" si="0"/>
        <v>0</v>
      </c>
      <c r="D18" s="197"/>
      <c r="E18" s="197"/>
      <c r="F18" s="197"/>
      <c r="G18" s="197"/>
    </row>
    <row r="19" spans="1:7" ht="22.5">
      <c r="A19" s="194" t="s">
        <v>246</v>
      </c>
      <c r="B19" s="195">
        <v>100</v>
      </c>
      <c r="C19" s="196">
        <f t="shared" si="0"/>
        <v>50781.965000000004</v>
      </c>
      <c r="D19" s="197"/>
      <c r="E19" s="197"/>
      <c r="F19" s="197">
        <f>F20+F22</f>
        <v>50666.114</v>
      </c>
      <c r="G19" s="197">
        <f>G20</f>
        <v>115.851</v>
      </c>
    </row>
    <row r="20" spans="1:7" ht="67.5">
      <c r="A20" s="194" t="s">
        <v>247</v>
      </c>
      <c r="B20" s="195">
        <v>110</v>
      </c>
      <c r="C20" s="196">
        <f t="shared" si="0"/>
        <v>623.505</v>
      </c>
      <c r="D20" s="197"/>
      <c r="E20" s="197"/>
      <c r="F20" s="197">
        <v>507.654</v>
      </c>
      <c r="G20" s="197">
        <v>115.851</v>
      </c>
    </row>
    <row r="21" spans="1:7" ht="33.75">
      <c r="A21" s="194" t="s">
        <v>248</v>
      </c>
      <c r="B21" s="195">
        <v>120</v>
      </c>
      <c r="C21" s="196">
        <f t="shared" si="0"/>
        <v>0</v>
      </c>
      <c r="D21" s="197"/>
      <c r="E21" s="197"/>
      <c r="F21" s="197"/>
      <c r="G21" s="197"/>
    </row>
    <row r="22" spans="1:7" ht="45">
      <c r="A22" s="194" t="s">
        <v>249</v>
      </c>
      <c r="B22" s="195">
        <v>130</v>
      </c>
      <c r="C22" s="196">
        <f t="shared" si="0"/>
        <v>50158.46</v>
      </c>
      <c r="D22" s="197"/>
      <c r="E22" s="197"/>
      <c r="F22" s="197">
        <v>50158.46</v>
      </c>
      <c r="G22" s="197"/>
    </row>
    <row r="23" spans="1:7" ht="15">
      <c r="A23" s="194" t="s">
        <v>250</v>
      </c>
      <c r="B23" s="195">
        <v>140</v>
      </c>
      <c r="C23" s="196">
        <f t="shared" si="0"/>
        <v>0</v>
      </c>
      <c r="D23" s="197"/>
      <c r="E23" s="197"/>
      <c r="F23" s="197"/>
      <c r="G23" s="197"/>
    </row>
    <row r="24" spans="1:7" ht="33.75">
      <c r="A24" s="194" t="s">
        <v>251</v>
      </c>
      <c r="B24" s="195">
        <v>150</v>
      </c>
      <c r="C24" s="196">
        <f t="shared" si="0"/>
        <v>50939.322</v>
      </c>
      <c r="D24" s="197"/>
      <c r="E24" s="197">
        <f>F14+G14</f>
        <v>50939.322</v>
      </c>
      <c r="F24" s="197"/>
      <c r="G24" s="197"/>
    </row>
    <row r="25" spans="1:7" ht="22.5">
      <c r="A25" s="194" t="s">
        <v>252</v>
      </c>
      <c r="B25" s="195">
        <v>160</v>
      </c>
      <c r="C25" s="196">
        <f t="shared" si="0"/>
        <v>0</v>
      </c>
      <c r="D25" s="197"/>
      <c r="E25" s="197"/>
      <c r="F25" s="197"/>
      <c r="G25" s="197"/>
    </row>
    <row r="26" spans="1:7" ht="56.25">
      <c r="A26" s="194" t="s">
        <v>253</v>
      </c>
      <c r="B26" s="195">
        <v>170</v>
      </c>
      <c r="C26" s="196">
        <f t="shared" si="0"/>
        <v>0</v>
      </c>
      <c r="D26" s="197"/>
      <c r="E26" s="197"/>
      <c r="F26" s="197"/>
      <c r="G26" s="197"/>
    </row>
    <row r="27" spans="1:7" ht="45">
      <c r="A27" s="194" t="s">
        <v>254</v>
      </c>
      <c r="B27" s="195">
        <v>180</v>
      </c>
      <c r="C27" s="196">
        <f t="shared" si="0"/>
        <v>1864.84</v>
      </c>
      <c r="D27" s="197"/>
      <c r="E27" s="197">
        <v>1864.84</v>
      </c>
      <c r="F27" s="197"/>
      <c r="G27" s="197"/>
    </row>
    <row r="28" spans="1:7" ht="22.5">
      <c r="A28" s="194" t="s">
        <v>255</v>
      </c>
      <c r="B28" s="195">
        <v>190</v>
      </c>
      <c r="C28" s="196">
        <f t="shared" si="0"/>
        <v>331.989</v>
      </c>
      <c r="D28" s="197"/>
      <c r="E28" s="197">
        <v>174.632</v>
      </c>
      <c r="F28" s="197">
        <v>145.416</v>
      </c>
      <c r="G28" s="197">
        <v>11.941</v>
      </c>
    </row>
    <row r="29" spans="1:7" ht="33.75">
      <c r="A29" s="194" t="s">
        <v>256</v>
      </c>
      <c r="B29" s="195">
        <v>200</v>
      </c>
      <c r="C29" s="196">
        <f t="shared" si="0"/>
        <v>0</v>
      </c>
      <c r="D29" s="197"/>
      <c r="E29" s="197"/>
      <c r="F29" s="197"/>
      <c r="G29" s="197"/>
    </row>
    <row r="30" spans="1:7" ht="15">
      <c r="A30" s="194" t="s">
        <v>257</v>
      </c>
      <c r="B30" s="195">
        <v>210</v>
      </c>
      <c r="C30" s="196">
        <f t="shared" si="0"/>
        <v>0</v>
      </c>
      <c r="D30" s="196">
        <f>(D10+D14+D26)-(D19+D24+D25+D27+D28)</f>
        <v>0</v>
      </c>
      <c r="E30" s="196">
        <f>(E10+E14+E26)-(E19+E24+E25+E27+E28)</f>
        <v>0</v>
      </c>
      <c r="F30" s="196">
        <f>(F10+F14+F26)-(F19+F24+F25+F27+F28)</f>
        <v>0</v>
      </c>
      <c r="G30" s="196">
        <f>(G10+G14+G26)-(G19+G24+G25+G27+G28)</f>
        <v>0</v>
      </c>
    </row>
    <row r="31" spans="1:7" ht="15">
      <c r="A31" s="220" t="s">
        <v>258</v>
      </c>
      <c r="B31" s="220"/>
      <c r="C31" s="220"/>
      <c r="D31" s="220"/>
      <c r="E31" s="220"/>
      <c r="F31" s="220"/>
      <c r="G31" s="220"/>
    </row>
    <row r="32" spans="1:7" ht="45">
      <c r="A32" s="194" t="s">
        <v>240</v>
      </c>
      <c r="B32" s="195">
        <v>300</v>
      </c>
      <c r="C32" s="196">
        <f t="shared" si="0"/>
        <v>8.8899</v>
      </c>
      <c r="D32" s="197"/>
      <c r="E32" s="197">
        <f>+E46+E49+E50</f>
        <v>8.8899</v>
      </c>
      <c r="F32" s="197"/>
      <c r="G32" s="197"/>
    </row>
    <row r="33" spans="1:7" ht="15">
      <c r="A33" s="194" t="s">
        <v>241</v>
      </c>
      <c r="B33" s="195">
        <v>310</v>
      </c>
      <c r="C33" s="196">
        <f t="shared" si="0"/>
        <v>0</v>
      </c>
      <c r="D33" s="197"/>
      <c r="E33" s="197"/>
      <c r="F33" s="197"/>
      <c r="G33" s="197"/>
    </row>
    <row r="34" spans="1:7" ht="33.75">
      <c r="A34" s="194" t="s">
        <v>242</v>
      </c>
      <c r="B34" s="195">
        <v>320</v>
      </c>
      <c r="C34" s="196">
        <f t="shared" si="0"/>
        <v>0</v>
      </c>
      <c r="D34" s="197"/>
      <c r="E34" s="197"/>
      <c r="F34" s="197"/>
      <c r="G34" s="197"/>
    </row>
    <row r="35" spans="1:7" ht="22.5">
      <c r="A35" s="194" t="s">
        <v>243</v>
      </c>
      <c r="B35" s="195">
        <v>330</v>
      </c>
      <c r="C35" s="196">
        <f t="shared" si="0"/>
        <v>0</v>
      </c>
      <c r="D35" s="197"/>
      <c r="E35" s="197"/>
      <c r="F35" s="197"/>
      <c r="G35" s="197"/>
    </row>
    <row r="36" spans="1:7" ht="45">
      <c r="A36" s="194" t="s">
        <v>244</v>
      </c>
      <c r="B36" s="195">
        <v>340</v>
      </c>
      <c r="C36" s="196">
        <f t="shared" si="0"/>
        <v>7.9838000000000005</v>
      </c>
      <c r="D36" s="197"/>
      <c r="E36" s="197"/>
      <c r="F36" s="197">
        <f>F41+F50</f>
        <v>7.9278</v>
      </c>
      <c r="G36" s="197">
        <f>G41+G50</f>
        <v>0.056</v>
      </c>
    </row>
    <row r="37" spans="1:7" ht="15">
      <c r="A37" s="194" t="s">
        <v>235</v>
      </c>
      <c r="B37" s="195">
        <v>350</v>
      </c>
      <c r="C37" s="196">
        <f t="shared" si="0"/>
        <v>0</v>
      </c>
      <c r="D37" s="197"/>
      <c r="E37" s="197"/>
      <c r="F37" s="197"/>
      <c r="G37" s="197"/>
    </row>
    <row r="38" spans="1:7" ht="15">
      <c r="A38" s="194" t="s">
        <v>236</v>
      </c>
      <c r="B38" s="195">
        <v>360</v>
      </c>
      <c r="C38" s="196">
        <f t="shared" si="0"/>
        <v>0</v>
      </c>
      <c r="D38" s="197"/>
      <c r="E38" s="197"/>
      <c r="F38" s="197"/>
      <c r="G38" s="197"/>
    </row>
    <row r="39" spans="1:7" ht="15">
      <c r="A39" s="194" t="s">
        <v>237</v>
      </c>
      <c r="B39" s="195">
        <v>370</v>
      </c>
      <c r="C39" s="196">
        <f t="shared" si="0"/>
        <v>0</v>
      </c>
      <c r="D39" s="197"/>
      <c r="E39" s="197"/>
      <c r="F39" s="197"/>
      <c r="G39" s="197"/>
    </row>
    <row r="40" spans="1:7" ht="15">
      <c r="A40" s="194" t="s">
        <v>245</v>
      </c>
      <c r="B40" s="195">
        <v>380</v>
      </c>
      <c r="C40" s="196">
        <f t="shared" si="0"/>
        <v>0</v>
      </c>
      <c r="D40" s="197"/>
      <c r="E40" s="197"/>
      <c r="F40" s="197"/>
      <c r="G40" s="197"/>
    </row>
    <row r="41" spans="1:7" ht="22.5">
      <c r="A41" s="194" t="s">
        <v>246</v>
      </c>
      <c r="B41" s="195">
        <v>390</v>
      </c>
      <c r="C41" s="196">
        <f t="shared" si="0"/>
        <v>7.8790000000000004</v>
      </c>
      <c r="D41" s="197"/>
      <c r="E41" s="197"/>
      <c r="F41" s="197">
        <f>F42+F44</f>
        <v>7.83</v>
      </c>
      <c r="G41" s="197">
        <f>G42</f>
        <v>0.049</v>
      </c>
    </row>
    <row r="42" spans="1:7" ht="67.5">
      <c r="A42" s="194" t="s">
        <v>247</v>
      </c>
      <c r="B42" s="195">
        <v>400</v>
      </c>
      <c r="C42" s="196">
        <f t="shared" si="0"/>
        <v>0.299</v>
      </c>
      <c r="D42" s="197"/>
      <c r="E42" s="197"/>
      <c r="F42" s="197">
        <v>0.25</v>
      </c>
      <c r="G42" s="197">
        <v>0.049</v>
      </c>
    </row>
    <row r="43" spans="1:7" ht="33.75">
      <c r="A43" s="194" t="s">
        <v>248</v>
      </c>
      <c r="B43" s="195">
        <v>410</v>
      </c>
      <c r="C43" s="196">
        <f t="shared" si="0"/>
        <v>0</v>
      </c>
      <c r="D43" s="197"/>
      <c r="E43" s="197"/>
      <c r="F43" s="197"/>
      <c r="G43" s="197"/>
    </row>
    <row r="44" spans="1:7" ht="15">
      <c r="A44" s="194" t="s">
        <v>259</v>
      </c>
      <c r="B44" s="195">
        <v>420</v>
      </c>
      <c r="C44" s="196">
        <f t="shared" si="0"/>
        <v>7.58</v>
      </c>
      <c r="D44" s="197"/>
      <c r="E44" s="197"/>
      <c r="F44" s="197">
        <v>7.58</v>
      </c>
      <c r="G44" s="197"/>
    </row>
    <row r="45" spans="1:7" ht="15">
      <c r="A45" s="194" t="s">
        <v>250</v>
      </c>
      <c r="B45" s="195">
        <v>430</v>
      </c>
      <c r="C45" s="196">
        <f t="shared" si="0"/>
        <v>0</v>
      </c>
      <c r="D45" s="197"/>
      <c r="E45" s="197"/>
      <c r="F45" s="197"/>
      <c r="G45" s="197"/>
    </row>
    <row r="46" spans="1:7" ht="33.75">
      <c r="A46" s="194" t="s">
        <v>251</v>
      </c>
      <c r="B46" s="195">
        <v>440</v>
      </c>
      <c r="C46" s="196">
        <f t="shared" si="0"/>
        <v>7.9838000000000005</v>
      </c>
      <c r="D46" s="197"/>
      <c r="E46" s="197">
        <f>F36+G36</f>
        <v>7.9838000000000005</v>
      </c>
      <c r="F46" s="197"/>
      <c r="G46" s="197"/>
    </row>
    <row r="47" spans="1:7" ht="22.5">
      <c r="A47" s="194" t="s">
        <v>252</v>
      </c>
      <c r="B47" s="195">
        <v>450</v>
      </c>
      <c r="C47" s="196">
        <f t="shared" si="0"/>
        <v>0</v>
      </c>
      <c r="D47" s="197"/>
      <c r="E47" s="197"/>
      <c r="F47" s="197"/>
      <c r="G47" s="197"/>
    </row>
    <row r="48" spans="1:7" ht="56.25">
      <c r="A48" s="194" t="s">
        <v>253</v>
      </c>
      <c r="B48" s="195">
        <v>460</v>
      </c>
      <c r="C48" s="196">
        <f t="shared" si="0"/>
        <v>0</v>
      </c>
      <c r="D48" s="197"/>
      <c r="E48" s="197"/>
      <c r="F48" s="197"/>
      <c r="G48" s="197"/>
    </row>
    <row r="49" spans="1:7" ht="45">
      <c r="A49" s="194" t="s">
        <v>254</v>
      </c>
      <c r="B49" s="195">
        <v>470</v>
      </c>
      <c r="C49" s="196">
        <f t="shared" si="0"/>
        <v>0.9</v>
      </c>
      <c r="D49" s="197"/>
      <c r="E49" s="197">
        <v>0.9</v>
      </c>
      <c r="F49" s="197"/>
      <c r="G49" s="197"/>
    </row>
    <row r="50" spans="1:7" ht="22.5">
      <c r="A50" s="194" t="s">
        <v>255</v>
      </c>
      <c r="B50" s="195">
        <v>480</v>
      </c>
      <c r="C50" s="196">
        <f t="shared" si="0"/>
        <v>0.1109</v>
      </c>
      <c r="D50" s="197"/>
      <c r="E50" s="198">
        <v>0.0061</v>
      </c>
      <c r="F50" s="198">
        <v>0.0978</v>
      </c>
      <c r="G50" s="198">
        <v>0.007</v>
      </c>
    </row>
    <row r="51" spans="1:7" ht="33.75">
      <c r="A51" s="194" t="s">
        <v>256</v>
      </c>
      <c r="B51" s="195">
        <v>490</v>
      </c>
      <c r="C51" s="196">
        <f t="shared" si="0"/>
        <v>0</v>
      </c>
      <c r="D51" s="197"/>
      <c r="E51" s="197"/>
      <c r="F51" s="197"/>
      <c r="G51" s="197"/>
    </row>
    <row r="52" spans="1:7" ht="15">
      <c r="A52" s="194" t="s">
        <v>257</v>
      </c>
      <c r="B52" s="195">
        <v>500</v>
      </c>
      <c r="C52" s="196">
        <f t="shared" si="0"/>
        <v>0</v>
      </c>
      <c r="D52" s="196">
        <f>(D32+D36+D48)-(D41+D46+D47+D49+D50)</f>
        <v>0</v>
      </c>
      <c r="E52" s="196">
        <f>(E32+E36+E48)-(E41+E46+E47+E49+E50)</f>
        <v>0</v>
      </c>
      <c r="F52" s="196">
        <f>(F32+F36+F48)-(F41+F46+F47+F49+F50)</f>
        <v>0</v>
      </c>
      <c r="G52" s="196">
        <f>(G32+G36+G48)-(G41+G46+G47+G49+G50)</f>
        <v>0</v>
      </c>
    </row>
    <row r="53" spans="1:7" ht="15">
      <c r="A53" s="220" t="s">
        <v>258</v>
      </c>
      <c r="B53" s="220"/>
      <c r="C53" s="220"/>
      <c r="D53" s="220"/>
      <c r="E53" s="220"/>
      <c r="F53" s="220"/>
      <c r="G53" s="220"/>
    </row>
    <row r="54" spans="1:7" ht="22.5">
      <c r="A54" s="194" t="s">
        <v>260</v>
      </c>
      <c r="B54" s="195">
        <v>600</v>
      </c>
      <c r="C54" s="196">
        <f t="shared" si="0"/>
        <v>8.8899</v>
      </c>
      <c r="D54" s="197"/>
      <c r="E54" s="197">
        <f>E32</f>
        <v>8.8899</v>
      </c>
      <c r="F54" s="197"/>
      <c r="G54" s="197"/>
    </row>
    <row r="55" spans="1:7" ht="22.5">
      <c r="A55" s="194" t="s">
        <v>261</v>
      </c>
      <c r="B55" s="195">
        <v>610</v>
      </c>
      <c r="C55" s="196">
        <f t="shared" si="0"/>
        <v>20</v>
      </c>
      <c r="D55" s="197"/>
      <c r="E55" s="197">
        <v>20</v>
      </c>
      <c r="F55" s="197"/>
      <c r="G55" s="197"/>
    </row>
    <row r="56" spans="1:7" ht="22.5">
      <c r="A56" s="194" t="s">
        <v>262</v>
      </c>
      <c r="B56" s="195">
        <v>620</v>
      </c>
      <c r="C56" s="196">
        <f t="shared" si="0"/>
        <v>11.1101</v>
      </c>
      <c r="D56" s="197"/>
      <c r="E56" s="197">
        <f>E55-E54</f>
        <v>11.1101</v>
      </c>
      <c r="F56" s="197"/>
      <c r="G56" s="197"/>
    </row>
    <row r="57" spans="1:7" ht="15">
      <c r="A57" s="220" t="s">
        <v>263</v>
      </c>
      <c r="B57" s="220"/>
      <c r="C57" s="220"/>
      <c r="D57" s="220"/>
      <c r="E57" s="220"/>
      <c r="F57" s="220"/>
      <c r="G57" s="220"/>
    </row>
    <row r="58" spans="1:7" ht="45">
      <c r="A58" s="194" t="s">
        <v>264</v>
      </c>
      <c r="B58" s="195">
        <v>700</v>
      </c>
      <c r="C58" s="196">
        <f t="shared" si="0"/>
        <v>0</v>
      </c>
      <c r="D58" s="197"/>
      <c r="E58" s="197"/>
      <c r="F58" s="197"/>
      <c r="G58" s="197"/>
    </row>
    <row r="59" spans="1:7" ht="22.5">
      <c r="A59" s="194" t="s">
        <v>265</v>
      </c>
      <c r="B59" s="195">
        <v>710</v>
      </c>
      <c r="C59" s="196">
        <f t="shared" si="0"/>
        <v>0</v>
      </c>
      <c r="D59" s="199"/>
      <c r="E59" s="199"/>
      <c r="F59" s="199"/>
      <c r="G59" s="199"/>
    </row>
    <row r="60" spans="1:7" ht="33.75">
      <c r="A60" s="194" t="s">
        <v>266</v>
      </c>
      <c r="B60" s="195">
        <v>720</v>
      </c>
      <c r="C60" s="196">
        <f t="shared" si="0"/>
        <v>0</v>
      </c>
      <c r="D60" s="199"/>
      <c r="E60" s="199"/>
      <c r="F60" s="199"/>
      <c r="G60" s="199"/>
    </row>
    <row r="61" spans="1:7" ht="15">
      <c r="A61" s="194" t="s">
        <v>267</v>
      </c>
      <c r="B61" s="195">
        <v>730</v>
      </c>
      <c r="C61" s="196">
        <f t="shared" si="0"/>
        <v>0</v>
      </c>
      <c r="D61" s="199"/>
      <c r="E61" s="199"/>
      <c r="F61" s="199"/>
      <c r="G61" s="199"/>
    </row>
    <row r="62" spans="1:7" ht="15">
      <c r="A62" s="194" t="s">
        <v>268</v>
      </c>
      <c r="B62" s="195">
        <v>740</v>
      </c>
      <c r="C62" s="196">
        <f t="shared" si="0"/>
        <v>0</v>
      </c>
      <c r="D62" s="199"/>
      <c r="E62" s="199"/>
      <c r="F62" s="199"/>
      <c r="G62" s="199"/>
    </row>
    <row r="63" spans="1:7" ht="45">
      <c r="A63" s="194" t="s">
        <v>269</v>
      </c>
      <c r="B63" s="195">
        <v>750</v>
      </c>
      <c r="C63" s="196">
        <f t="shared" si="0"/>
        <v>0</v>
      </c>
      <c r="D63" s="199"/>
      <c r="E63" s="199"/>
      <c r="F63" s="199"/>
      <c r="G63" s="199"/>
    </row>
    <row r="64" spans="1:7" ht="22.5">
      <c r="A64" s="194" t="s">
        <v>265</v>
      </c>
      <c r="B64" s="195">
        <v>760</v>
      </c>
      <c r="C64" s="196">
        <f t="shared" si="0"/>
        <v>50158.46</v>
      </c>
      <c r="D64" s="199"/>
      <c r="E64" s="199">
        <v>50158.46</v>
      </c>
      <c r="F64" s="199"/>
      <c r="G64" s="199"/>
    </row>
    <row r="65" spans="1:7" ht="33.75">
      <c r="A65" s="194" t="s">
        <v>266</v>
      </c>
      <c r="B65" s="195">
        <v>770</v>
      </c>
      <c r="C65" s="196">
        <f t="shared" si="0"/>
        <v>0</v>
      </c>
      <c r="D65" s="199"/>
      <c r="E65" s="199"/>
      <c r="F65" s="199"/>
      <c r="G65" s="199"/>
    </row>
    <row r="66" spans="1:7" ht="15">
      <c r="A66" s="194" t="s">
        <v>267</v>
      </c>
      <c r="B66" s="195">
        <v>780</v>
      </c>
      <c r="C66" s="196">
        <f t="shared" si="0"/>
        <v>5.797</v>
      </c>
      <c r="D66" s="199"/>
      <c r="E66" s="199">
        <v>5.726</v>
      </c>
      <c r="F66" s="199"/>
      <c r="G66" s="199">
        <v>0.071</v>
      </c>
    </row>
    <row r="67" spans="1:7" ht="15">
      <c r="A67" s="194" t="s">
        <v>268</v>
      </c>
      <c r="B67" s="195">
        <v>790</v>
      </c>
      <c r="C67" s="196">
        <f t="shared" si="0"/>
        <v>0</v>
      </c>
      <c r="D67" s="199"/>
      <c r="E67" s="199"/>
      <c r="F67" s="199"/>
      <c r="G67" s="199"/>
    </row>
    <row r="68" spans="1:7" ht="15">
      <c r="A68" s="220" t="s">
        <v>270</v>
      </c>
      <c r="B68" s="220"/>
      <c r="C68" s="220"/>
      <c r="D68" s="220"/>
      <c r="E68" s="220"/>
      <c r="F68" s="220"/>
      <c r="G68" s="220"/>
    </row>
    <row r="69" spans="1:7" ht="45">
      <c r="A69" s="194" t="s">
        <v>264</v>
      </c>
      <c r="B69" s="195">
        <v>800</v>
      </c>
      <c r="C69" s="196">
        <f t="shared" si="0"/>
        <v>0</v>
      </c>
      <c r="D69" s="199"/>
      <c r="E69" s="199"/>
      <c r="F69" s="199"/>
      <c r="G69" s="199"/>
    </row>
    <row r="70" spans="1:7" ht="22.5">
      <c r="A70" s="194" t="s">
        <v>265</v>
      </c>
      <c r="B70" s="195">
        <v>810</v>
      </c>
      <c r="C70" s="196">
        <f t="shared" si="0"/>
        <v>1097.645</v>
      </c>
      <c r="D70" s="199"/>
      <c r="E70" s="199"/>
      <c r="F70" s="199">
        <v>777.75</v>
      </c>
      <c r="G70" s="199">
        <v>319.895</v>
      </c>
    </row>
    <row r="71" spans="1:7" ht="33.75">
      <c r="A71" s="194" t="s">
        <v>266</v>
      </c>
      <c r="B71" s="195">
        <v>820</v>
      </c>
      <c r="C71" s="196">
        <f t="shared" si="0"/>
        <v>0</v>
      </c>
      <c r="D71" s="199"/>
      <c r="E71" s="199"/>
      <c r="F71" s="199"/>
      <c r="G71" s="199"/>
    </row>
    <row r="72" spans="1:7" ht="15">
      <c r="A72" s="194" t="s">
        <v>267</v>
      </c>
      <c r="B72" s="195">
        <v>830</v>
      </c>
      <c r="C72" s="196">
        <f t="shared" si="0"/>
        <v>0</v>
      </c>
      <c r="D72" s="199"/>
      <c r="E72" s="199"/>
      <c r="F72" s="199"/>
      <c r="G72" s="199"/>
    </row>
    <row r="73" spans="1:7" ht="15">
      <c r="A73" s="194" t="s">
        <v>268</v>
      </c>
      <c r="B73" s="195">
        <v>840</v>
      </c>
      <c r="C73" s="196">
        <f t="shared" si="0"/>
        <v>0</v>
      </c>
      <c r="D73" s="199"/>
      <c r="E73" s="199"/>
      <c r="F73" s="199"/>
      <c r="G73" s="199"/>
    </row>
    <row r="74" spans="1:7" ht="45">
      <c r="A74" s="194" t="s">
        <v>269</v>
      </c>
      <c r="B74" s="195">
        <v>850</v>
      </c>
      <c r="C74" s="196">
        <f t="shared" si="0"/>
        <v>0</v>
      </c>
      <c r="D74" s="200"/>
      <c r="E74" s="200"/>
      <c r="F74" s="200"/>
      <c r="G74" s="200"/>
    </row>
    <row r="75" spans="1:7" ht="22.5">
      <c r="A75" s="194" t="s">
        <v>265</v>
      </c>
      <c r="B75" s="195">
        <v>860</v>
      </c>
      <c r="C75" s="196">
        <f aca="true" t="shared" si="1" ref="C75:C81">SUM(D75:G75)</f>
        <v>10567.779</v>
      </c>
      <c r="D75" s="200"/>
      <c r="E75" s="200">
        <v>10567.779</v>
      </c>
      <c r="F75" s="200"/>
      <c r="G75" s="200"/>
    </row>
    <row r="76" spans="1:7" ht="33.75">
      <c r="A76" s="194" t="s">
        <v>266</v>
      </c>
      <c r="B76" s="195">
        <v>870</v>
      </c>
      <c r="C76" s="196">
        <f t="shared" si="1"/>
        <v>0</v>
      </c>
      <c r="D76" s="200"/>
      <c r="E76" s="200"/>
      <c r="F76" s="200"/>
      <c r="G76" s="200"/>
    </row>
    <row r="77" spans="1:7" ht="15">
      <c r="A77" s="194" t="s">
        <v>267</v>
      </c>
      <c r="B77" s="195">
        <v>880</v>
      </c>
      <c r="C77" s="196">
        <f t="shared" si="1"/>
        <v>0</v>
      </c>
      <c r="D77" s="199"/>
      <c r="E77" s="199"/>
      <c r="F77" s="199"/>
      <c r="G77" s="199"/>
    </row>
    <row r="78" spans="1:7" ht="15">
      <c r="A78" s="194" t="s">
        <v>268</v>
      </c>
      <c r="B78" s="195">
        <v>890</v>
      </c>
      <c r="C78" s="196">
        <f t="shared" si="1"/>
        <v>424.352</v>
      </c>
      <c r="D78" s="201"/>
      <c r="E78" s="201">
        <v>424.352</v>
      </c>
      <c r="F78" s="201"/>
      <c r="G78" s="201"/>
    </row>
    <row r="79" spans="1:7" ht="22.5">
      <c r="A79" s="194" t="s">
        <v>271</v>
      </c>
      <c r="B79" s="195">
        <v>900</v>
      </c>
      <c r="C79" s="196">
        <f t="shared" si="1"/>
        <v>0</v>
      </c>
      <c r="D79" s="201"/>
      <c r="E79" s="201"/>
      <c r="F79" s="201"/>
      <c r="G79" s="201"/>
    </row>
    <row r="80" spans="1:7" ht="15">
      <c r="A80" s="194" t="s">
        <v>268</v>
      </c>
      <c r="B80" s="195">
        <v>910</v>
      </c>
      <c r="C80" s="196">
        <f t="shared" si="1"/>
        <v>0</v>
      </c>
      <c r="D80" s="201"/>
      <c r="E80" s="201"/>
      <c r="F80" s="201"/>
      <c r="G80" s="201"/>
    </row>
    <row r="81" spans="1:7" ht="15">
      <c r="A81" s="194" t="s">
        <v>267</v>
      </c>
      <c r="B81" s="195">
        <v>920</v>
      </c>
      <c r="C81" s="196">
        <f t="shared" si="1"/>
        <v>0</v>
      </c>
      <c r="D81" s="201"/>
      <c r="E81" s="201"/>
      <c r="F81" s="201"/>
      <c r="G81" s="201"/>
    </row>
    <row r="83" ht="15">
      <c r="A83" s="202" t="s">
        <v>273</v>
      </c>
    </row>
    <row r="84" spans="1:4" ht="26.25" customHeight="1">
      <c r="A84" s="221" t="s">
        <v>274</v>
      </c>
      <c r="B84" s="222"/>
      <c r="C84" s="223"/>
      <c r="D84" s="197">
        <v>50158.46</v>
      </c>
    </row>
    <row r="85" spans="1:4" ht="27.75" customHeight="1">
      <c r="A85" s="221" t="s">
        <v>275</v>
      </c>
      <c r="B85" s="222"/>
      <c r="C85" s="222"/>
      <c r="D85" s="197">
        <v>507.654</v>
      </c>
    </row>
    <row r="86" spans="1:4" ht="30.75" customHeight="1">
      <c r="A86" s="224" t="s">
        <v>276</v>
      </c>
      <c r="B86" s="224"/>
      <c r="C86" s="224"/>
      <c r="D86" s="197">
        <v>115.851</v>
      </c>
    </row>
  </sheetData>
  <sheetProtection/>
  <mergeCells count="12">
    <mergeCell ref="A6:A7"/>
    <mergeCell ref="B6:B7"/>
    <mergeCell ref="C6:C7"/>
    <mergeCell ref="D6:G6"/>
    <mergeCell ref="A9:G9"/>
    <mergeCell ref="A31:G31"/>
    <mergeCell ref="A53:G53"/>
    <mergeCell ref="A57:G57"/>
    <mergeCell ref="A68:G68"/>
    <mergeCell ref="A84:C84"/>
    <mergeCell ref="A85:C85"/>
    <mergeCell ref="A86:C86"/>
  </mergeCells>
  <dataValidations count="1">
    <dataValidation type="decimal" allowBlank="1" showErrorMessage="1" errorTitle="Ошибка" error="Допускается ввод только действительных чисел!" sqref="C69:G81 C58:G67 C54:G56 C32:G52 C10:G30 D84:D86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Деньгин Андрей Викторович</dc:creator>
  <cp:keywords/>
  <dc:description/>
  <cp:lastModifiedBy>User</cp:lastModifiedBy>
  <cp:lastPrinted>2014-05-01T02:46:47Z</cp:lastPrinted>
  <dcterms:created xsi:type="dcterms:W3CDTF">2013-06-11T07:20:40Z</dcterms:created>
  <dcterms:modified xsi:type="dcterms:W3CDTF">2014-04-20T13:15:38Z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